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0" yWindow="1572" windowWidth="15576" windowHeight="846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" sheetId="18" r:id="rId4"/>
    <sheet name="Финансирование " sheetId="13" r:id="rId5"/>
    <sheet name="Показатели" sheetId="14" r:id="rId6"/>
    <sheet name="Лист1" sheetId="19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'!$D$7:$D$103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'Финансирование '!$11:$14</definedName>
    <definedName name="_xlnm.Print_Area" localSheetId="2">'Выполнение работ'!$A$1:$Q$81</definedName>
    <definedName name="_xlnm.Print_Area" localSheetId="4">'Финансирование '!$A$1:$BB$78</definedName>
  </definedNames>
  <calcPr calcId="162913"/>
</workbook>
</file>

<file path=xl/calcChain.xml><?xml version="1.0" encoding="utf-8"?>
<calcChain xmlns="http://schemas.openxmlformats.org/spreadsheetml/2006/main">
  <c r="R9" i="14" l="1"/>
  <c r="R10" i="14"/>
  <c r="R11" i="14"/>
  <c r="F36" i="13" l="1"/>
  <c r="F37" i="13" s="1"/>
  <c r="AP11" i="14" l="1"/>
  <c r="AP9" i="14"/>
  <c r="AP22" i="13" l="1"/>
  <c r="AP15" i="13" s="1"/>
  <c r="AP16" i="13"/>
  <c r="AQ16" i="13"/>
  <c r="AP33" i="13"/>
  <c r="AQ33" i="13"/>
  <c r="AR33" i="13"/>
  <c r="AP32" i="13"/>
  <c r="AQ32" i="13"/>
  <c r="AQ22" i="13" s="1"/>
  <c r="AP65" i="13"/>
  <c r="AQ65" i="13"/>
  <c r="AR65" i="13"/>
  <c r="AP64" i="13"/>
  <c r="AQ64" i="13"/>
  <c r="AR64" i="13"/>
  <c r="AS58" i="13"/>
  <c r="AS57" i="13"/>
  <c r="AP55" i="13"/>
  <c r="AQ55" i="13"/>
  <c r="AR55" i="13"/>
  <c r="AP54" i="13"/>
  <c r="AQ54" i="13"/>
  <c r="AR54" i="13"/>
  <c r="AS40" i="13"/>
  <c r="AS35" i="13"/>
  <c r="AS34" i="13"/>
  <c r="AQ15" i="13" l="1"/>
  <c r="AQ23" i="13"/>
  <c r="AR32" i="13"/>
  <c r="AR16" i="13"/>
  <c r="AP23" i="13"/>
  <c r="AP63" i="13"/>
  <c r="AQ63" i="13"/>
  <c r="AR63" i="13"/>
  <c r="AP62" i="13"/>
  <c r="AQ62" i="13"/>
  <c r="AR62" i="13"/>
  <c r="F35" i="13"/>
  <c r="AR22" i="13" l="1"/>
  <c r="AN17" i="13"/>
  <c r="AN18" i="13"/>
  <c r="AN19" i="13"/>
  <c r="AN20" i="13"/>
  <c r="AN21" i="13"/>
  <c r="AM32" i="13"/>
  <c r="AM22" i="13" s="1"/>
  <c r="AK32" i="13"/>
  <c r="AL32" i="13"/>
  <c r="AN37" i="13"/>
  <c r="AN41" i="13"/>
  <c r="AN40" i="13"/>
  <c r="AM64" i="13"/>
  <c r="AM62" i="13"/>
  <c r="AM63" i="13" s="1"/>
  <c r="AN58" i="13"/>
  <c r="AM65" i="13" l="1"/>
  <c r="AR15" i="13"/>
  <c r="AR23" i="13"/>
  <c r="AM23" i="13"/>
  <c r="AM15" i="13"/>
  <c r="AM33" i="13"/>
  <c r="AM54" i="13"/>
  <c r="F34" i="13"/>
  <c r="AN34" i="13"/>
  <c r="AM55" i="13" l="1"/>
  <c r="AM16" i="13"/>
  <c r="AH65" i="13"/>
  <c r="AH64" i="13"/>
  <c r="AH23" i="13" l="1"/>
  <c r="AH33" i="13"/>
  <c r="AH16" i="13" s="1"/>
  <c r="AH54" i="13"/>
  <c r="F44" i="13"/>
  <c r="AH32" i="13" l="1"/>
  <c r="AH22" i="13" s="1"/>
  <c r="AI58" i="13"/>
  <c r="AH15" i="13" l="1"/>
  <c r="AI35" i="13"/>
  <c r="AI34" i="13"/>
  <c r="U23" i="13" l="1"/>
  <c r="U22" i="13" s="1"/>
  <c r="AT33" i="13" l="1"/>
  <c r="AT23" i="13" s="1"/>
  <c r="E50" i="13" l="1"/>
  <c r="E44" i="13"/>
  <c r="E46" i="13"/>
  <c r="E38" i="13"/>
  <c r="AY40" i="13"/>
  <c r="E37" i="13"/>
  <c r="AA55" i="13" l="1"/>
  <c r="AB55" i="13"/>
  <c r="AC55" i="13"/>
  <c r="AA54" i="13"/>
  <c r="AB54" i="13"/>
  <c r="AC54" i="13"/>
  <c r="AD62" i="13" l="1"/>
  <c r="AD57" i="13"/>
  <c r="AD58" i="13"/>
  <c r="AD46" i="13" l="1"/>
  <c r="AC32" i="13" l="1"/>
  <c r="AA33" i="13"/>
  <c r="AB33" i="13"/>
  <c r="AC33" i="13"/>
  <c r="AA32" i="13"/>
  <c r="AB32" i="13"/>
  <c r="AD34" i="13"/>
  <c r="AD35" i="13"/>
  <c r="AC15" i="13" l="1"/>
  <c r="AC22" i="13"/>
  <c r="AC16" i="13"/>
  <c r="AC23" i="13"/>
  <c r="R54" i="13"/>
  <c r="U55" i="13"/>
  <c r="X54" i="13"/>
  <c r="X55" i="13" s="1"/>
  <c r="U54" i="13" l="1"/>
  <c r="X33" i="13"/>
  <c r="X16" i="13" l="1"/>
  <c r="X32" i="13"/>
  <c r="X22" i="13" s="1"/>
  <c r="X23" i="13" l="1"/>
  <c r="X15" i="13"/>
  <c r="AT66" i="13" l="1"/>
  <c r="E66" i="13" s="1"/>
  <c r="E67" i="13" s="1"/>
  <c r="AT67" i="13"/>
  <c r="AO67" i="13"/>
  <c r="AT54" i="13"/>
  <c r="AT55" i="13"/>
  <c r="U15" i="13"/>
  <c r="U16" i="13" s="1"/>
  <c r="V58" i="13" l="1"/>
  <c r="V34" i="13" l="1"/>
  <c r="AT16" i="13" l="1"/>
  <c r="AJ33" i="13"/>
  <c r="AJ35" i="13"/>
  <c r="AN35" i="13" s="1"/>
  <c r="AE33" i="13"/>
  <c r="AI33" i="13" s="1"/>
  <c r="W33" i="13"/>
  <c r="AT32" i="13" l="1"/>
  <c r="AT22" i="13" s="1"/>
  <c r="R66" i="13"/>
  <c r="R67" i="13" s="1"/>
  <c r="Q66" i="13"/>
  <c r="R62" i="13"/>
  <c r="S44" i="13"/>
  <c r="R63" i="13" l="1"/>
  <c r="S66" i="13"/>
  <c r="S41" i="13"/>
  <c r="S40" i="13"/>
  <c r="P41" i="13"/>
  <c r="P40" i="13"/>
  <c r="P37" i="13"/>
  <c r="P36" i="13"/>
  <c r="AY57" i="13" l="1"/>
  <c r="AE57" i="13"/>
  <c r="AI57" i="13" s="1"/>
  <c r="AJ57" i="13"/>
  <c r="AN57" i="13" s="1"/>
  <c r="AT57" i="13"/>
  <c r="AY60" i="13"/>
  <c r="AY59" i="13" s="1"/>
  <c r="W57" i="13"/>
  <c r="K58" i="13"/>
  <c r="K57" i="13"/>
  <c r="K65" i="13" s="1"/>
  <c r="T57" i="13"/>
  <c r="V57" i="13" s="1"/>
  <c r="O59" i="13"/>
  <c r="R59" i="13"/>
  <c r="R57" i="13"/>
  <c r="Q58" i="13"/>
  <c r="S58" i="13" s="1"/>
  <c r="R60" i="13" l="1"/>
  <c r="R64" i="13"/>
  <c r="F64" i="13" s="1"/>
  <c r="Q57" i="13"/>
  <c r="S57" i="13" s="1"/>
  <c r="R65" i="13"/>
  <c r="AJ36" i="13"/>
  <c r="E36" i="13" l="1"/>
  <c r="AN36" i="13"/>
  <c r="AJ54" i="13"/>
  <c r="AN54" i="13" s="1"/>
  <c r="AN55" i="13" s="1"/>
  <c r="R51" i="13"/>
  <c r="N51" i="13"/>
  <c r="E51" i="13" s="1"/>
  <c r="F50" i="13"/>
  <c r="F51" i="13" s="1"/>
  <c r="H54" i="13"/>
  <c r="I54" i="13"/>
  <c r="K54" i="13"/>
  <c r="L54" i="13"/>
  <c r="L22" i="13" s="1"/>
  <c r="Q54" i="13"/>
  <c r="S54" i="13" s="1"/>
  <c r="T54" i="13"/>
  <c r="V54" i="13" s="1"/>
  <c r="W54" i="13"/>
  <c r="Y54" i="13" s="1"/>
  <c r="Z54" i="13"/>
  <c r="AD54" i="13" s="1"/>
  <c r="AE54" i="13"/>
  <c r="AI54" i="13" s="1"/>
  <c r="AO54" i="13"/>
  <c r="H55" i="13"/>
  <c r="I55" i="13"/>
  <c r="W55" i="13"/>
  <c r="Y55" i="13" s="1"/>
  <c r="AE55" i="13"/>
  <c r="AI55" i="13" s="1"/>
  <c r="R49" i="13"/>
  <c r="Q49" i="13"/>
  <c r="N49" i="13"/>
  <c r="P49" i="13" s="1"/>
  <c r="M49" i="13"/>
  <c r="R32" i="13"/>
  <c r="R22" i="13" s="1"/>
  <c r="S48" i="13"/>
  <c r="Z47" i="13"/>
  <c r="S47" i="13"/>
  <c r="S46" i="13"/>
  <c r="R47" i="13"/>
  <c r="Q47" i="13"/>
  <c r="F46" i="13"/>
  <c r="G46" i="13" s="1"/>
  <c r="L47" i="13"/>
  <c r="G44" i="13"/>
  <c r="Q45" i="13"/>
  <c r="E45" i="13" s="1"/>
  <c r="R45" i="13"/>
  <c r="S35" i="13"/>
  <c r="S34" i="13"/>
  <c r="T35" i="13"/>
  <c r="Q35" i="13"/>
  <c r="N35" i="13"/>
  <c r="K35" i="13"/>
  <c r="K55" i="13" s="1"/>
  <c r="P27" i="13"/>
  <c r="N29" i="13"/>
  <c r="N30" i="13" s="1"/>
  <c r="N28" i="13"/>
  <c r="M29" i="13"/>
  <c r="M28" i="13"/>
  <c r="M27" i="13"/>
  <c r="R23" i="13" l="1"/>
  <c r="L23" i="13"/>
  <c r="V35" i="13"/>
  <c r="T33" i="13"/>
  <c r="Z55" i="13"/>
  <c r="AD55" i="13" s="1"/>
  <c r="AD47" i="13"/>
  <c r="Z33" i="13"/>
  <c r="AO32" i="13"/>
  <c r="AS54" i="13"/>
  <c r="E32" i="13"/>
  <c r="E54" i="13"/>
  <c r="E55" i="13" s="1"/>
  <c r="P28" i="13"/>
  <c r="E28" i="13"/>
  <c r="S49" i="13"/>
  <c r="R55" i="13"/>
  <c r="S45" i="13"/>
  <c r="R33" i="13"/>
  <c r="T55" i="13"/>
  <c r="V55" i="13" s="1"/>
  <c r="F45" i="13"/>
  <c r="R15" i="13"/>
  <c r="M54" i="13"/>
  <c r="E49" i="13"/>
  <c r="G50" i="13"/>
  <c r="J55" i="13"/>
  <c r="J54" i="13"/>
  <c r="L55" i="13"/>
  <c r="M55" i="13" s="1"/>
  <c r="F47" i="13"/>
  <c r="AO22" i="13" l="1"/>
  <c r="AS32" i="13"/>
  <c r="E33" i="13"/>
  <c r="E22" i="13"/>
  <c r="AD33" i="13"/>
  <c r="R16" i="13"/>
  <c r="O66" i="13"/>
  <c r="O67" i="13" s="1"/>
  <c r="AT62" i="13"/>
  <c r="AT63" i="13"/>
  <c r="AO62" i="13"/>
  <c r="AS62" i="13" s="1"/>
  <c r="AO63" i="13"/>
  <c r="AS63" i="13" s="1"/>
  <c r="AJ62" i="13"/>
  <c r="AN62" i="13" s="1"/>
  <c r="AJ63" i="13"/>
  <c r="AN63" i="13" s="1"/>
  <c r="AE62" i="13"/>
  <c r="AI62" i="13" s="1"/>
  <c r="Z63" i="13"/>
  <c r="AD63" i="13" s="1"/>
  <c r="W62" i="13"/>
  <c r="Y62" i="13" s="1"/>
  <c r="T62" i="13"/>
  <c r="V62" i="13" s="1"/>
  <c r="Q62" i="13"/>
  <c r="S62" i="13" s="1"/>
  <c r="N62" i="13"/>
  <c r="O62" i="13"/>
  <c r="F39" i="13"/>
  <c r="F38" i="13"/>
  <c r="E10" i="14"/>
  <c r="Q11" i="14"/>
  <c r="E11" i="14" s="1"/>
  <c r="E9" i="14"/>
  <c r="O60" i="13"/>
  <c r="AO23" i="13" l="1"/>
  <c r="AS23" i="13" s="1"/>
  <c r="AS22" i="13"/>
  <c r="O54" i="13"/>
  <c r="F54" i="13" s="1"/>
  <c r="F40" i="13"/>
  <c r="G40" i="13" s="1"/>
  <c r="O32" i="13"/>
  <c r="O55" i="13"/>
  <c r="P62" i="13"/>
  <c r="O33" i="13"/>
  <c r="P48" i="13"/>
  <c r="P35" i="13"/>
  <c r="P34" i="13"/>
  <c r="O29" i="13"/>
  <c r="O22" i="13" s="1"/>
  <c r="G36" i="13" l="1"/>
  <c r="F41" i="13"/>
  <c r="N54" i="13"/>
  <c r="P54" i="13" s="1"/>
  <c r="G37" i="13"/>
  <c r="N55" i="13"/>
  <c r="P55" i="13" s="1"/>
  <c r="O30" i="13"/>
  <c r="O23" i="13" s="1"/>
  <c r="P29" i="13"/>
  <c r="O63" i="13"/>
  <c r="F48" i="13"/>
  <c r="F49" i="13" s="1"/>
  <c r="G49" i="13" s="1"/>
  <c r="AY41" i="13" l="1"/>
  <c r="AY54" i="13"/>
  <c r="P30" i="13"/>
  <c r="G54" i="13"/>
  <c r="F55" i="13"/>
  <c r="G48" i="13"/>
  <c r="L67" i="13"/>
  <c r="L66" i="13"/>
  <c r="L63" i="13"/>
  <c r="L62" i="13"/>
  <c r="K62" i="13"/>
  <c r="L32" i="13"/>
  <c r="L33" i="13" s="1"/>
  <c r="L65" i="13"/>
  <c r="M58" i="13"/>
  <c r="M57" i="13"/>
  <c r="L59" i="13"/>
  <c r="L60" i="13" s="1"/>
  <c r="M48" i="13"/>
  <c r="M35" i="13"/>
  <c r="M34" i="13"/>
  <c r="L30" i="13"/>
  <c r="M30" i="13" s="1"/>
  <c r="R8" i="14"/>
  <c r="AY55" i="13" l="1"/>
  <c r="AY33" i="13"/>
  <c r="AY23" i="13" s="1"/>
  <c r="M62" i="13"/>
  <c r="G34" i="13"/>
  <c r="L15" i="13" l="1"/>
  <c r="F10" i="14"/>
  <c r="D11" i="14"/>
  <c r="D12" i="14"/>
  <c r="F9" i="14"/>
  <c r="F12" i="14"/>
  <c r="F8" i="14"/>
  <c r="L16" i="13" l="1"/>
  <c r="F11" i="14"/>
  <c r="AZ11" i="14"/>
  <c r="I8" i="14"/>
  <c r="I66" i="13" l="1"/>
  <c r="AO66" i="13"/>
  <c r="AJ67" i="13"/>
  <c r="AJ66" i="13"/>
  <c r="AE67" i="13"/>
  <c r="AI67" i="13" s="1"/>
  <c r="AE66" i="13"/>
  <c r="AI66" i="13" s="1"/>
  <c r="Z67" i="13"/>
  <c r="AD67" i="13" s="1"/>
  <c r="Z66" i="13"/>
  <c r="AD66" i="13" s="1"/>
  <c r="W66" i="13"/>
  <c r="W67" i="13"/>
  <c r="T67" i="13"/>
  <c r="T66" i="13"/>
  <c r="Q67" i="13"/>
  <c r="S67" i="13" s="1"/>
  <c r="N66" i="13"/>
  <c r="P66" i="13" s="1"/>
  <c r="N67" i="13"/>
  <c r="P67" i="13" s="1"/>
  <c r="K66" i="13"/>
  <c r="M66" i="13" s="1"/>
  <c r="K67" i="13"/>
  <c r="M67" i="13" s="1"/>
  <c r="H66" i="13"/>
  <c r="H67" i="13"/>
  <c r="N33" i="13"/>
  <c r="P33" i="13" s="1"/>
  <c r="K33" i="13"/>
  <c r="M33" i="13" s="1"/>
  <c r="AJ55" i="13" l="1"/>
  <c r="I67" i="13"/>
  <c r="F66" i="13"/>
  <c r="I62" i="13"/>
  <c r="J58" i="13"/>
  <c r="J57" i="13"/>
  <c r="I59" i="13"/>
  <c r="I63" i="13" l="1"/>
  <c r="F62" i="13"/>
  <c r="F63" i="13" s="1"/>
  <c r="I60" i="13"/>
  <c r="F60" i="13" s="1"/>
  <c r="F59" i="13"/>
  <c r="F67" i="13"/>
  <c r="I65" i="13"/>
  <c r="I33" i="13"/>
  <c r="F33" i="13" s="1"/>
  <c r="I32" i="13"/>
  <c r="F32" i="13" s="1"/>
  <c r="J35" i="13"/>
  <c r="J34" i="13"/>
  <c r="G67" i="13" l="1"/>
  <c r="G66" i="13"/>
  <c r="G32" i="13"/>
  <c r="E47" i="13"/>
  <c r="G47" i="13" s="1"/>
  <c r="G45" i="13"/>
  <c r="E43" i="13"/>
  <c r="F27" i="13"/>
  <c r="G27" i="13" s="1"/>
  <c r="I29" i="13"/>
  <c r="I28" i="13"/>
  <c r="J28" i="13" s="1"/>
  <c r="I30" i="13" l="1"/>
  <c r="I22" i="13"/>
  <c r="F28" i="13"/>
  <c r="I15" i="13"/>
  <c r="F29" i="13"/>
  <c r="T32" i="13"/>
  <c r="T22" i="13" s="1"/>
  <c r="T23" i="13" s="1"/>
  <c r="Q32" i="13"/>
  <c r="AY65" i="13"/>
  <c r="AT65" i="13"/>
  <c r="AO65" i="13"/>
  <c r="AS65" i="13" s="1"/>
  <c r="AJ65" i="13"/>
  <c r="AE65" i="13"/>
  <c r="AI65" i="13" s="1"/>
  <c r="Z65" i="13"/>
  <c r="AD65" i="13" s="1"/>
  <c r="W65" i="13"/>
  <c r="Y65" i="13" s="1"/>
  <c r="T65" i="13"/>
  <c r="V65" i="13" s="1"/>
  <c r="Q65" i="13"/>
  <c r="S65" i="13" s="1"/>
  <c r="M65" i="13"/>
  <c r="H65" i="13"/>
  <c r="J65" i="13" s="1"/>
  <c r="AY32" i="13"/>
  <c r="AJ32" i="13"/>
  <c r="AE32" i="13"/>
  <c r="Z32" i="13"/>
  <c r="K32" i="13"/>
  <c r="H32" i="13"/>
  <c r="AO41" i="13"/>
  <c r="Q39" i="13"/>
  <c r="Q55" i="13" s="1"/>
  <c r="S55" i="13" s="1"/>
  <c r="M32" i="13" l="1"/>
  <c r="K22" i="13"/>
  <c r="S32" i="13"/>
  <c r="Q22" i="13"/>
  <c r="AJ22" i="13"/>
  <c r="AN22" i="13" s="1"/>
  <c r="AN32" i="13"/>
  <c r="AN33" i="13" s="1"/>
  <c r="I23" i="13"/>
  <c r="F22" i="13"/>
  <c r="Z22" i="13"/>
  <c r="Z23" i="13" s="1"/>
  <c r="AD32" i="13"/>
  <c r="AS41" i="13"/>
  <c r="AO33" i="13"/>
  <c r="AS33" i="13" s="1"/>
  <c r="E41" i="13"/>
  <c r="AE22" i="13"/>
  <c r="AI32" i="13"/>
  <c r="AO55" i="13"/>
  <c r="Q33" i="13"/>
  <c r="S33" i="13" s="1"/>
  <c r="I16" i="13"/>
  <c r="F30" i="13"/>
  <c r="H33" i="13"/>
  <c r="J33" i="13" s="1"/>
  <c r="J32" i="13"/>
  <c r="W32" i="13"/>
  <c r="W22" i="13" s="1"/>
  <c r="W23" i="13" s="1"/>
  <c r="N32" i="13"/>
  <c r="AY64" i="13"/>
  <c r="AT64" i="13"/>
  <c r="AO64" i="13"/>
  <c r="AS64" i="13" s="1"/>
  <c r="AJ64" i="13"/>
  <c r="AN64" i="13" s="1"/>
  <c r="AN65" i="13" s="1"/>
  <c r="AE64" i="13"/>
  <c r="AI64" i="13" s="1"/>
  <c r="Z64" i="13"/>
  <c r="AD64" i="13" s="1"/>
  <c r="W64" i="13"/>
  <c r="Y64" i="13" s="1"/>
  <c r="T64" i="13"/>
  <c r="V64" i="13" s="1"/>
  <c r="Q64" i="13"/>
  <c r="S64" i="13" s="1"/>
  <c r="K64" i="13"/>
  <c r="M64" i="13" s="1"/>
  <c r="H64" i="13"/>
  <c r="J64" i="13" s="1"/>
  <c r="AT59" i="13"/>
  <c r="AT60" i="13" s="1"/>
  <c r="AO60" i="13"/>
  <c r="AS60" i="13" s="1"/>
  <c r="AO59" i="13"/>
  <c r="AS59" i="13" s="1"/>
  <c r="AJ59" i="13"/>
  <c r="AE59" i="13"/>
  <c r="Z60" i="13"/>
  <c r="Z59" i="13"/>
  <c r="AD59" i="13" s="1"/>
  <c r="W59" i="13"/>
  <c r="T59" i="13"/>
  <c r="V59" i="13" s="1"/>
  <c r="K59" i="13"/>
  <c r="AE23" i="13" l="1"/>
  <c r="AI23" i="13" s="1"/>
  <c r="AI22" i="13"/>
  <c r="AE60" i="13"/>
  <c r="AI60" i="13" s="1"/>
  <c r="AI59" i="13"/>
  <c r="P32" i="13"/>
  <c r="N22" i="13"/>
  <c r="G55" i="13"/>
  <c r="AS55" i="13"/>
  <c r="AD60" i="13"/>
  <c r="Z16" i="13"/>
  <c r="AJ60" i="13"/>
  <c r="AN60" i="13" s="1"/>
  <c r="AN59" i="13"/>
  <c r="F23" i="13"/>
  <c r="G22" i="13"/>
  <c r="K23" i="13"/>
  <c r="M23" i="13" s="1"/>
  <c r="M22" i="13"/>
  <c r="Q23" i="13"/>
  <c r="S23" i="13" s="1"/>
  <c r="S22" i="13"/>
  <c r="AJ23" i="13"/>
  <c r="AN23" i="13" s="1"/>
  <c r="K15" i="13"/>
  <c r="M15" i="13" s="1"/>
  <c r="M59" i="13"/>
  <c r="T60" i="13"/>
  <c r="K60" i="13"/>
  <c r="M60" i="13" s="1"/>
  <c r="W60" i="13"/>
  <c r="W16" i="13" s="1"/>
  <c r="AO16" i="13"/>
  <c r="AS16" i="13" s="1"/>
  <c r="AJ16" i="13"/>
  <c r="AN16" i="13" s="1"/>
  <c r="AE16" i="13"/>
  <c r="AI16" i="13" s="1"/>
  <c r="K16" i="13"/>
  <c r="M16" i="13" s="1"/>
  <c r="AE63" i="13"/>
  <c r="AI63" i="13" s="1"/>
  <c r="W63" i="13"/>
  <c r="Y63" i="13" s="1"/>
  <c r="T63" i="13"/>
  <c r="V63" i="13" s="1"/>
  <c r="Q63" i="13"/>
  <c r="S63" i="13" s="1"/>
  <c r="N63" i="13"/>
  <c r="P63" i="13" s="1"/>
  <c r="K63" i="13"/>
  <c r="M63" i="13" s="1"/>
  <c r="H63" i="13"/>
  <c r="J63" i="13" s="1"/>
  <c r="N23" i="13" l="1"/>
  <c r="P23" i="13" s="1"/>
  <c r="P22" i="13"/>
  <c r="V60" i="13"/>
  <c r="T16" i="13"/>
  <c r="G33" i="13"/>
  <c r="H62" i="13"/>
  <c r="J62" i="13" s="1"/>
  <c r="E64" i="13"/>
  <c r="E62" i="13"/>
  <c r="G62" i="13" s="1"/>
  <c r="E24" i="13"/>
  <c r="E59" i="13"/>
  <c r="Q60" i="13"/>
  <c r="H60" i="13"/>
  <c r="G41" i="13"/>
  <c r="E39" i="13"/>
  <c r="E35" i="13"/>
  <c r="G35" i="13" s="1"/>
  <c r="AY27" i="13"/>
  <c r="AY22" i="13" s="1"/>
  <c r="H27" i="13"/>
  <c r="H22" i="13" s="1"/>
  <c r="AY30" i="13"/>
  <c r="AY29" i="13" s="1"/>
  <c r="Q30" i="13"/>
  <c r="H30" i="13"/>
  <c r="G28" i="13"/>
  <c r="Q59" i="13" l="1"/>
  <c r="S59" i="13" s="1"/>
  <c r="S60" i="13"/>
  <c r="H23" i="13"/>
  <c r="J22" i="13"/>
  <c r="AY63" i="13"/>
  <c r="E63" i="13" s="1"/>
  <c r="G63" i="13" s="1"/>
  <c r="AY62" i="13"/>
  <c r="E25" i="13"/>
  <c r="H29" i="13"/>
  <c r="J30" i="13"/>
  <c r="H59" i="13"/>
  <c r="J60" i="13"/>
  <c r="W15" i="13"/>
  <c r="AY16" i="13"/>
  <c r="AT15" i="13"/>
  <c r="J27" i="13"/>
  <c r="AE15" i="13"/>
  <c r="AI15" i="13" s="1"/>
  <c r="Z15" i="13"/>
  <c r="T15" i="13"/>
  <c r="AO15" i="13"/>
  <c r="AS15" i="13" s="1"/>
  <c r="AJ15" i="13"/>
  <c r="AN15" i="13" s="1"/>
  <c r="E15" i="13"/>
  <c r="E16" i="13" s="1"/>
  <c r="Q15" i="13"/>
  <c r="S15" i="13" s="1"/>
  <c r="E30" i="13"/>
  <c r="G30" i="13" s="1"/>
  <c r="Q29" i="13"/>
  <c r="Q16" i="13" s="1"/>
  <c r="S16" i="13" s="1"/>
  <c r="J29" i="13" l="1"/>
  <c r="E29" i="13"/>
  <c r="G29" i="13" s="1"/>
  <c r="E23" i="13"/>
  <c r="G23" i="13" s="1"/>
  <c r="J23" i="13"/>
  <c r="H15" i="13"/>
  <c r="J15" i="13" s="1"/>
  <c r="H16" i="13"/>
  <c r="J59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J16" i="13"/>
  <c r="C14" i="8"/>
  <c r="D14" i="8" s="1"/>
  <c r="C19" i="8"/>
  <c r="D19" i="8" s="1"/>
  <c r="D5" i="8"/>
  <c r="C24" i="8" l="1"/>
  <c r="D24" i="8"/>
  <c r="AY15" i="13" l="1"/>
  <c r="O58" i="13" l="1"/>
  <c r="F58" i="13" s="1"/>
  <c r="O57" i="13" l="1"/>
  <c r="F57" i="13" s="1"/>
  <c r="F24" i="13" s="1"/>
  <c r="F25" i="13" s="1"/>
  <c r="N58" i="13"/>
  <c r="E58" i="13" s="1"/>
  <c r="AZ60" i="13" s="1"/>
  <c r="N57" i="13" l="1"/>
  <c r="G24" i="13"/>
  <c r="O15" i="13"/>
  <c r="F15" i="13" s="1"/>
  <c r="F16" i="13" s="1"/>
  <c r="F65" i="13"/>
  <c r="G59" i="13"/>
  <c r="G57" i="13"/>
  <c r="O16" i="13" l="1"/>
  <c r="N65" i="13"/>
  <c r="E65" i="13" s="1"/>
  <c r="N64" i="13"/>
  <c r="P64" i="13" s="1"/>
  <c r="N59" i="13"/>
  <c r="N15" i="13"/>
  <c r="G25" i="13"/>
  <c r="G15" i="13"/>
  <c r="G64" i="13"/>
  <c r="G58" i="13"/>
  <c r="N16" i="13" l="1"/>
  <c r="G16" i="13" s="1"/>
  <c r="N60" i="13"/>
  <c r="P65" i="13"/>
  <c r="G65" i="13"/>
  <c r="P60" i="13" l="1"/>
  <c r="E60" i="13"/>
  <c r="G60" i="13" s="1"/>
  <c r="P58" i="13" l="1"/>
  <c r="P57" i="13" s="1"/>
  <c r="P59" i="13"/>
</calcChain>
</file>

<file path=xl/sharedStrings.xml><?xml version="1.0" encoding="utf-8"?>
<sst xmlns="http://schemas.openxmlformats.org/spreadsheetml/2006/main" count="833" uniqueCount="356">
  <si>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</si>
  <si>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</si>
  <si>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</si>
  <si>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</si>
  <si>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</si>
  <si>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</si>
  <si>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</si>
  <si>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</si>
  <si>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</si>
  <si>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</si>
  <si>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</si>
  <si>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</si>
  <si>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</si>
  <si>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</si>
  <si>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</si>
  <si>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</si>
  <si>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</si>
  <si>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</si>
  <si>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</si>
  <si>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</si>
  <si>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</si>
  <si>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</si>
  <si>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</si>
  <si>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</si>
  <si>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</si>
  <si>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</si>
  <si>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</si>
  <si>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</si>
  <si>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</si>
  <si>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</si>
  <si>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</si>
  <si>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</si>
  <si>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</si>
  <si>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</si>
  <si>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</si>
  <si>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</si>
  <si>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</si>
  <si>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</si>
  <si>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</si>
  <si>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</si>
  <si>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</si>
  <si>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</si>
  <si>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</si>
  <si>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</si>
  <si>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</si>
  <si>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</si>
  <si>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</si>
  <si>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</si>
  <si>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</si>
  <si>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</si>
  <si>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</si>
  <si>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</si>
  <si>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</si>
  <si>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</si>
  <si>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</si>
  <si>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</si>
  <si>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</si>
  <si>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</si>
  <si>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</si>
  <si>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</si>
  <si>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</si>
  <si>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</si>
  <si>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</si>
  <si>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</si>
  <si>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</si>
  <si>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</si>
  <si>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</si>
  <si>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</si>
  <si>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</si>
  <si>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</si>
  <si>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</si>
  <si>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</si>
  <si>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</si>
  <si>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</si>
  <si>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</si>
  <si>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</si>
  <si>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</si>
  <si>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</si>
  <si>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</si>
  <si>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</si>
  <si>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</si>
  <si>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</si>
  <si>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</si>
  <si>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</si>
  <si>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</si>
  <si>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</si>
  <si>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</si>
  <si>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</si>
  <si>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</si>
  <si>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</si>
  <si>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</si>
  <si>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</si>
  <si>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</si>
  <si>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</si>
  <si>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</si>
  <si>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</si>
  <si>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</si>
  <si>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</si>
  <si>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</si>
  <si>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</si>
  <si>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</si>
  <si>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</si>
  <si>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</si>
  <si>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</si>
  <si>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</si>
  <si>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</si>
  <si>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</si>
  <si>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</si>
  <si>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</si>
  <si>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</si>
  <si>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</si>
  <si>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</si>
  <si>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</si>
  <si>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</si>
  <si>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</si>
  <si>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</si>
  <si>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</si>
  <si>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</si>
  <si>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</si>
  <si>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</si>
  <si>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</si>
  <si>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</si>
  <si>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</si>
  <si>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</si>
  <si>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</si>
  <si>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</si>
  <si>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</si>
  <si>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</si>
  <si>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</si>
  <si>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</si>
  <si>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</si>
  <si>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</si>
  <si>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</si>
  <si>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</si>
  <si>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</si>
  <si>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</si>
  <si>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</si>
  <si>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</si>
  <si>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</si>
  <si>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</si>
  <si>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</si>
  <si>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</si>
  <si>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</si>
  <si>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</si>
  <si>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</si>
  <si>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</si>
  <si>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</si>
  <si>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</si>
  <si>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</si>
  <si>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</si>
  <si>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</si>
  <si>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</si>
  <si>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</si>
  <si>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</si>
  <si>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</si>
  <si>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</si>
  <si>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</si>
  <si>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</si>
  <si>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</si>
  <si>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</si>
  <si>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</si>
  <si>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</si>
  <si>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</si>
  <si>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</si>
  <si>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</si>
  <si>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</si>
  <si>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</si>
  <si>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</si>
  <si>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</si>
  <si>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</si>
  <si>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</si>
  <si>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</si>
  <si>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</si>
  <si>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</si>
  <si>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</si>
  <si>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</si>
  <si>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</si>
  <si>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</si>
  <si>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</si>
  <si>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</si>
  <si>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</si>
  <si>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</si>
  <si>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</si>
  <si>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</si>
  <si>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</si>
  <si>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</si>
  <si>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</si>
  <si>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</si>
  <si>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</si>
  <si>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</si>
  <si>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</si>
  <si>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</si>
  <si>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</si>
  <si>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</si>
  <si>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</si>
  <si>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</si>
  <si>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</si>
  <si>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</si>
  <si>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</si>
  <si>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</si>
  <si>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</si>
  <si>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</si>
  <si>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</si>
  <si>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</si>
  <si>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</si>
  <si>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</si>
  <si>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</si>
  <si>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</si>
  <si>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</si>
  <si>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</si>
  <si>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</si>
  <si>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</si>
  <si>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</si>
  <si>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</si>
  <si>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</si>
  <si>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</si>
  <si>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</si>
  <si>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</si>
  <si>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</si>
  <si>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</si>
  <si>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</si>
  <si>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</si>
  <si>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</si>
  <si>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</si>
  <si>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</si>
  <si>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</si>
  <si>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</si>
  <si>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</si>
  <si>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</si>
  <si>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</si>
  <si>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</si>
  <si>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</si>
  <si>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</si>
  <si>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</si>
  <si>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</si>
  <si>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</si>
  <si>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</si>
  <si>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</si>
  <si>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</si>
  <si>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</si>
  <si>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</si>
  <si>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</si>
  <si>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</si>
  <si>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</si>
  <si>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</si>
  <si>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</si>
  <si>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</si>
  <si>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</si>
  <si>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</si>
  <si>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</si>
  <si>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</si>
  <si>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</si>
  <si>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</si>
  <si>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</si>
  <si>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</si>
  <si>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</si>
  <si>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</si>
  <si>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</si>
  <si>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</si>
  <si>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</si>
  <si>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</si>
  <si>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</si>
  <si>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</si>
  <si>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2.1.1.</t>
  </si>
  <si>
    <t>Целевые показатели муниципальной программы ___________________________________________________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</si>
  <si>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</si>
  <si>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</si>
  <si>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</si>
  <si>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</si>
  <si>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</si>
  <si>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</si>
  <si>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(Ф.И.О. подпись)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</si>
  <si>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</si>
  <si>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</si>
  <si>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</si>
  <si>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</si>
  <si>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</si>
  <si>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</si>
  <si>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</si>
  <si>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</si>
  <si>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</si>
  <si>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</si>
  <si>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</si>
  <si>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Результат реализации. Причины отклонения  фактического исполнения от запланированного</t>
  </si>
  <si>
    <t>График (сетевой график)реализации  муниципальной программы "Управление муниципальным имуществом Нижневартовского района"</t>
  </si>
  <si>
    <t>постановление администрации района от 26.10.2018 № 2447 "Об утверждении муниципальной программы "Управление муниципальным имуществом Нижневартовского района"</t>
  </si>
  <si>
    <t>Подпрограмма 1 "Обеспечение страховой защиты имущества на территории Нижневартовского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</si>
  <si>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</si>
  <si>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>план на 2020 год *</t>
  </si>
  <si>
    <t>Подпрограмма 2  "Развитие земельных и имущественных отношений на территории Нижневартовского района"</t>
  </si>
  <si>
    <t>Создание условий для развития земельных и имущественных отношений на территории района</t>
  </si>
  <si>
    <t>2.1.2.</t>
  </si>
  <si>
    <t>2.1.3.</t>
  </si>
  <si>
    <t>2.1.4.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</si>
  <si>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</si>
  <si>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Изготовление технической документации на объекты муниципальной недвижимости</t>
  </si>
  <si>
    <t>Образование земельных участков (под различные виды строительства, под объектами недвижимости, находящихся в муниципальной собственности, под многоквартирными жилыми домами)</t>
  </si>
  <si>
    <t>Проведение оценки рыночной стоимости объектов муниципального и бесхозяйного имущества</t>
  </si>
  <si>
    <t>Подпрограмма 3 "Организация деятельности муниципального бюджетного учреждения Нижневартовского района «Управление имущественными и земельными ресурсами»"</t>
  </si>
  <si>
    <t>Итого по подпрограмме 3</t>
  </si>
  <si>
    <t>Организация деятельности МБУ НВ района "Управление имущественными и земельными ресурсами"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</si>
  <si>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</si>
  <si>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 МБУ НВ "Управление имущественными и земельными ресурсами"
</t>
  </si>
  <si>
    <t xml:space="preserve">Соисполнитель 2 МКУ "УКС по застройке НВ района"
</t>
  </si>
  <si>
    <t>Руководитель структурного подзразделения администрации района Начальник отдела по ЖВ и МС ______________________</t>
  </si>
  <si>
    <t>Значение показателя на 2020 год</t>
  </si>
  <si>
    <t>Снижение материального ущерба от чрезвычайных ситуаций природного и техногенного характера, 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</si>
  <si>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</si>
  <si>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Количество образованных земельных участков (под различные виды строительства , под объектами недвижимости, находящихся в муниципальной собственности, под многоквартирными жилыми домами) в отношении которых проведен государственный кадастровый учет,  шт.</t>
  </si>
  <si>
    <t>Количество сформированных документов для проведения оценки рыночной стоимости объектов муниципального имущества,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</si>
  <si>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полномочиями, %</t>
  </si>
  <si>
    <t>отдел по ЖВ и МС</t>
  </si>
  <si>
    <t>МБУ "УиЗР""</t>
  </si>
  <si>
    <t>2.1.5.</t>
  </si>
  <si>
    <t>Административное здание по ул. Ленина, д. 6 г. Нижневартовск (ремонт кабинетов)</t>
  </si>
  <si>
    <t>МКУ "УКС"</t>
  </si>
  <si>
    <t>2.1.13.</t>
  </si>
  <si>
    <t>Проектные работы по ремонту кровли административного здания (ЗАГС) по ул. Энергетиков, д.6 в пгт.Излучинск</t>
  </si>
  <si>
    <t>2.1.14.</t>
  </si>
  <si>
    <t>пгт. Новоаганск, Административное здание по ул. Транспортная, 19а</t>
  </si>
  <si>
    <t>2.1.16.</t>
  </si>
  <si>
    <t>г. Нижневартовск Административное здание по ул. Индустриальная, д. 16 (ремонт санузла  и запасного выхода)</t>
  </si>
  <si>
    <t>заключено 29 договоров на общую сумму 1 227 тыс. руб.</t>
  </si>
  <si>
    <t xml:space="preserve">Заключено: 2 шт.-переходящие контракты:  №Д10/19 от 18.10.2019 г., 10 объектов, 66,00 тыс.руб. исполнение до 10.06.2020 г.                                                №МК19.11.-07 от 30.12.2019 г, 10 объектов. 159,06 тыс. руб. исполнение 10.06.2020 г. </t>
  </si>
  <si>
    <t>Заключено: 1 шт. - Переходящий договор с ЕП №Д12/19 от 09.12.19г., 7 объектов на 38,08 тыс.руб.</t>
  </si>
  <si>
    <t xml:space="preserve">Заключено: 2 шт. - переходящий контракт №МК 19.12-11 от 30.12.2019, 120 объектов, 57,66 тыс. руб. договор с ЕП №Д31.10-19 от 31.10.2019 г., 27 объектов- 38,53 тыс. руб.исполнение до 20.09.2020 г. </t>
  </si>
  <si>
    <t>690,00 тыс. руб. – запланировано на закупки товаров, работ и услуг для обеспечения условий труда сотрудникам, на 31.01.20 заключенно 7 договоров с единственным поставщиком на сумму 233,01 тыс.руб. Исполнено 84,56 тыс. руб. (Связь «Ростелеком», «Мегафон», Обслуживание ПП "1С:ПРЕДПРИЯТИЕ 8", обучение, семинары, приобретение почтовых услуг и.т.д)</t>
  </si>
  <si>
    <t>Распределение финансовых ресурсов</t>
  </si>
  <si>
    <t>I квартал</t>
  </si>
  <si>
    <t>II квартал</t>
  </si>
  <si>
    <t>III квартал</t>
  </si>
  <si>
    <t>IV квартал</t>
  </si>
  <si>
    <t>СОГЛАСОВАНО:</t>
  </si>
  <si>
    <t xml:space="preserve">Заместитель главы района </t>
  </si>
  <si>
    <t xml:space="preserve"> ГРАФИК (сетевой график)</t>
  </si>
  <si>
    <t xml:space="preserve"> реализации в 2020 году муниципальной  </t>
  </si>
  <si>
    <t>программы Нижневартовского района</t>
  </si>
  <si>
    <t>наименование программы</t>
  </si>
  <si>
    <t xml:space="preserve">Руководитель программы </t>
  </si>
  <si>
    <t xml:space="preserve">по земельным ресурсам, муниципальному </t>
  </si>
  <si>
    <t>имуществу и природопользованию</t>
  </si>
  <si>
    <t>А.В. Воробьев</t>
  </si>
  <si>
    <t>«Управление муниципальным имуществом Нижневартовского района»</t>
  </si>
  <si>
    <t>В рамках подпрограммы 1 заключен муниципальный контракт на страхование муниципального имущества района на 2020 год на сумму 1879,0 тыс. руб. Заключено доп.согласшение еще на 97,5 тыс. руб. Оплата произведена в полном объеме</t>
  </si>
  <si>
    <t>2.1.17.</t>
  </si>
  <si>
    <t>г. Нижневартовск Административное здание по ул. Ленина, д. 6 (ремонт кровли)</t>
  </si>
  <si>
    <t>не учитывается сумма расходов 300 р и  в плане -возврата по 221 ст на 1109,23 р</t>
  </si>
  <si>
    <t>Исполнитель: Буй С.Е., спец.-эксп. отдела по ЖВ и МС, тел.: 8 (3466) 49-87-89, 1389</t>
  </si>
  <si>
    <t>за август 2020 года</t>
  </si>
  <si>
    <t>М.Г. Горичева</t>
  </si>
  <si>
    <t>Руководитель  структурного подзразделения администрации района начальник отдела по ЖВ и МС__________________________ (М.Г. Горичева)</t>
  </si>
  <si>
    <t>(М.Г. Горичева)</t>
  </si>
  <si>
    <t>Исполнитель: Буй С.Е.., спец.-эксперт  отдела по ЖВ и МС тел.: 8 (3466) 49-87-89, 1389</t>
  </si>
  <si>
    <t>2.1.18</t>
  </si>
  <si>
    <t xml:space="preserve"> г. Нижневартовск Административное здание по ул. Ленина, д. 6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</si>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</sst>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</numFmts>
  <fonts count="3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67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66" xfId="2" applyNumberFormat="1" applyFont="1" applyFill="1" applyBorder="1" applyAlignment="1" applyProtection="1">
      <alignment horizontal="right" vertical="top" wrapText="1"/>
    </xf>
    <xf numFmtId="10" fontId="19" fillId="0" borderId="39" xfId="2" applyNumberFormat="1" applyFont="1" applyFill="1" applyBorder="1" applyAlignment="1" applyProtection="1">
      <alignment horizontal="right" vertical="top" wrapText="1"/>
    </xf>
    <xf numFmtId="10" fontId="19" fillId="0" borderId="70" xfId="2" applyNumberFormat="1" applyFont="1" applyFill="1" applyBorder="1" applyAlignment="1" applyProtection="1">
      <alignment horizontal="right" vertical="top" wrapText="1"/>
    </xf>
    <xf numFmtId="169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39" xfId="2" applyNumberFormat="1" applyFont="1" applyFill="1" applyBorder="1" applyAlignment="1" applyProtection="1">
      <alignment horizontal="right" vertical="top" wrapText="1"/>
    </xf>
    <xf numFmtId="169" fontId="19" fillId="0" borderId="36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41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49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7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70" fontId="3" fillId="0" borderId="5" xfId="2" applyNumberFormat="1" applyFont="1" applyBorder="1" applyAlignment="1">
      <alignment horizontal="center" vertical="top" wrapText="1"/>
    </xf>
    <xf numFmtId="170" fontId="3" fillId="0" borderId="35" xfId="2" applyNumberFormat="1" applyFont="1" applyBorder="1" applyAlignment="1">
      <alignment horizontal="center" vertical="top" wrapText="1"/>
    </xf>
    <xf numFmtId="171" fontId="3" fillId="0" borderId="35" xfId="2" applyNumberFormat="1" applyFont="1" applyBorder="1" applyAlignment="1">
      <alignment horizontal="center" vertical="top" wrapText="1"/>
    </xf>
    <xf numFmtId="3" fontId="3" fillId="0" borderId="75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/>
    </xf>
    <xf numFmtId="0" fontId="15" fillId="0" borderId="5" xfId="0" applyFont="1" applyBorder="1" applyAlignment="1">
      <alignment vertical="top" wrapText="1"/>
    </xf>
    <xf numFmtId="169" fontId="22" fillId="0" borderId="2" xfId="2" applyNumberFormat="1" applyFont="1" applyFill="1" applyBorder="1" applyAlignment="1" applyProtection="1">
      <alignment horizontal="right" vertical="top" wrapText="1"/>
    </xf>
    <xf numFmtId="0" fontId="15" fillId="0" borderId="8" xfId="0" applyFont="1" applyBorder="1" applyAlignment="1">
      <alignment vertical="top" wrapText="1"/>
    </xf>
    <xf numFmtId="10" fontId="19" fillId="0" borderId="66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3" fillId="0" borderId="1" xfId="0" applyFont="1" applyBorder="1"/>
    <xf numFmtId="165" fontId="18" fillId="4" borderId="55" xfId="0" applyNumberFormat="1" applyFont="1" applyFill="1" applyBorder="1" applyAlignment="1" applyProtection="1">
      <alignment horizontal="left" vertical="top" wrapText="1"/>
    </xf>
    <xf numFmtId="169" fontId="18" fillId="4" borderId="11" xfId="2" applyNumberFormat="1" applyFont="1" applyFill="1" applyBorder="1" applyAlignment="1" applyProtection="1">
      <alignment horizontal="right" vertical="top" wrapText="1"/>
    </xf>
    <xf numFmtId="169" fontId="18" fillId="4" borderId="5" xfId="2" applyNumberFormat="1" applyFont="1" applyFill="1" applyBorder="1" applyAlignment="1" applyProtection="1">
      <alignment horizontal="right" vertical="top" wrapText="1"/>
    </xf>
    <xf numFmtId="169" fontId="18" fillId="4" borderId="35" xfId="2" applyNumberFormat="1" applyFont="1" applyFill="1" applyBorder="1" applyAlignment="1" applyProtection="1">
      <alignment horizontal="right" vertical="top" wrapText="1"/>
    </xf>
    <xf numFmtId="10" fontId="18" fillId="4" borderId="5" xfId="2" applyNumberFormat="1" applyFont="1" applyFill="1" applyBorder="1" applyAlignment="1" applyProtection="1">
      <alignment horizontal="right" vertical="top" wrapText="1"/>
    </xf>
    <xf numFmtId="169" fontId="18" fillId="4" borderId="6" xfId="2" applyNumberFormat="1" applyFont="1" applyFill="1" applyBorder="1" applyAlignment="1" applyProtection="1">
      <alignment horizontal="right" vertical="top" wrapText="1"/>
    </xf>
    <xf numFmtId="10" fontId="18" fillId="4" borderId="11" xfId="2" applyNumberFormat="1" applyFont="1" applyFill="1" applyBorder="1" applyAlignment="1" applyProtection="1">
      <alignment horizontal="right" vertical="top" wrapText="1"/>
    </xf>
    <xf numFmtId="169" fontId="18" fillId="4" borderId="3" xfId="2" applyNumberFormat="1" applyFont="1" applyFill="1" applyBorder="1" applyAlignment="1" applyProtection="1">
      <alignment horizontal="right" vertical="top" wrapText="1"/>
    </xf>
    <xf numFmtId="169" fontId="18" fillId="4" borderId="65" xfId="2" applyNumberFormat="1" applyFont="1" applyFill="1" applyBorder="1" applyAlignment="1" applyProtection="1">
      <alignment horizontal="right" vertical="top" wrapText="1"/>
    </xf>
    <xf numFmtId="10" fontId="18" fillId="4" borderId="40" xfId="2" applyNumberFormat="1" applyFont="1" applyFill="1" applyBorder="1" applyAlignment="1" applyProtection="1">
      <alignment horizontal="right" vertical="top" wrapText="1"/>
    </xf>
    <xf numFmtId="10" fontId="18" fillId="4" borderId="71" xfId="2" applyNumberFormat="1" applyFont="1" applyFill="1" applyBorder="1" applyAlignment="1" applyProtection="1">
      <alignment horizontal="right" vertical="top" wrapText="1"/>
    </xf>
    <xf numFmtId="169" fontId="18" fillId="4" borderId="38" xfId="2" applyNumberFormat="1" applyFont="1" applyFill="1" applyBorder="1" applyAlignment="1" applyProtection="1">
      <alignment horizontal="right" vertical="top" wrapText="1"/>
    </xf>
    <xf numFmtId="169" fontId="18" fillId="4" borderId="69" xfId="2" applyNumberFormat="1" applyFont="1" applyFill="1" applyBorder="1" applyAlignment="1" applyProtection="1">
      <alignment horizontal="right" vertical="top" wrapText="1"/>
    </xf>
    <xf numFmtId="169" fontId="18" fillId="4" borderId="34" xfId="2" applyNumberFormat="1" applyFont="1" applyFill="1" applyBorder="1" applyAlignment="1" applyProtection="1">
      <alignment horizontal="right" vertical="top" wrapText="1"/>
    </xf>
    <xf numFmtId="10" fontId="18" fillId="4" borderId="34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8" fillId="5" borderId="10" xfId="0" applyFont="1" applyFill="1" applyBorder="1" applyAlignment="1" applyProtection="1">
      <alignment horizontal="left" vertical="top" wrapText="1"/>
    </xf>
    <xf numFmtId="169" fontId="18" fillId="5" borderId="2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63" xfId="2" applyNumberFormat="1" applyFont="1" applyFill="1" applyBorder="1" applyAlignment="1" applyProtection="1">
      <alignment horizontal="right" vertical="top" wrapText="1"/>
    </xf>
    <xf numFmtId="10" fontId="18" fillId="5" borderId="41" xfId="2" applyNumberFormat="1" applyFont="1" applyFill="1" applyBorder="1" applyAlignment="1" applyProtection="1">
      <alignment horizontal="right" vertical="top" wrapText="1"/>
    </xf>
    <xf numFmtId="10" fontId="18" fillId="5" borderId="57" xfId="2" applyNumberFormat="1" applyFont="1" applyFill="1" applyBorder="1" applyAlignment="1" applyProtection="1">
      <alignment horizontal="right" vertical="top" wrapText="1"/>
    </xf>
    <xf numFmtId="169" fontId="18" fillId="5" borderId="49" xfId="2" applyNumberFormat="1" applyFont="1" applyFill="1" applyBorder="1" applyAlignment="1" applyProtection="1">
      <alignment horizontal="right" vertical="top" wrapText="1"/>
    </xf>
    <xf numFmtId="169" fontId="18" fillId="5" borderId="7" xfId="2" applyNumberFormat="1" applyFont="1" applyFill="1" applyBorder="1" applyAlignment="1" applyProtection="1">
      <alignment horizontal="right" vertical="top" wrapText="1"/>
    </xf>
    <xf numFmtId="10" fontId="18" fillId="5" borderId="7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0" fontId="21" fillId="5" borderId="0" xfId="0" applyFont="1" applyFill="1" applyBorder="1" applyAlignment="1">
      <alignment horizontal="center" vertical="top"/>
    </xf>
    <xf numFmtId="0" fontId="18" fillId="6" borderId="5" xfId="0" applyFont="1" applyFill="1" applyBorder="1" applyAlignment="1" applyProtection="1">
      <alignment horizontal="left" vertical="center" wrapText="1"/>
    </xf>
    <xf numFmtId="169" fontId="18" fillId="6" borderId="5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6" xfId="2" applyNumberFormat="1" applyFont="1" applyFill="1" applyBorder="1" applyAlignment="1" applyProtection="1">
      <alignment horizontal="right" vertical="top" wrapText="1"/>
    </xf>
    <xf numFmtId="169" fontId="18" fillId="6" borderId="67" xfId="2" applyNumberFormat="1" applyFont="1" applyFill="1" applyBorder="1" applyAlignment="1" applyProtection="1">
      <alignment horizontal="right" vertical="top" wrapText="1"/>
    </xf>
    <xf numFmtId="10" fontId="18" fillId="6" borderId="56" xfId="2" applyNumberFormat="1" applyFont="1" applyFill="1" applyBorder="1" applyAlignment="1" applyProtection="1">
      <alignment horizontal="right" vertical="top" wrapText="1"/>
    </xf>
    <xf numFmtId="10" fontId="18" fillId="6" borderId="2" xfId="2" applyNumberFormat="1" applyFont="1" applyFill="1" applyBorder="1" applyAlignment="1" applyProtection="1">
      <alignment horizontal="right" vertical="top" wrapText="1"/>
    </xf>
    <xf numFmtId="169" fontId="18" fillId="6" borderId="62" xfId="2" applyNumberFormat="1" applyFont="1" applyFill="1" applyBorder="1" applyAlignment="1" applyProtection="1">
      <alignment horizontal="right" vertical="top" wrapText="1"/>
    </xf>
    <xf numFmtId="169" fontId="18" fillId="6" borderId="42" xfId="2" applyNumberFormat="1" applyFont="1" applyFill="1" applyBorder="1" applyAlignment="1" applyProtection="1">
      <alignment horizontal="right" vertical="top" wrapText="1"/>
    </xf>
    <xf numFmtId="169" fontId="18" fillId="6" borderId="6" xfId="2" applyNumberFormat="1" applyFont="1" applyFill="1" applyBorder="1" applyAlignment="1" applyProtection="1">
      <alignment horizontal="right" vertical="top" wrapText="1"/>
    </xf>
    <xf numFmtId="169" fontId="18" fillId="6" borderId="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horizontal="left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7" xfId="2" applyNumberFormat="1" applyFont="1" applyFill="1" applyBorder="1" applyAlignment="1" applyProtection="1">
      <alignment horizontal="right" vertical="top" wrapText="1"/>
    </xf>
    <xf numFmtId="169" fontId="18" fillId="7" borderId="63" xfId="2" applyNumberFormat="1" applyFont="1" applyFill="1" applyBorder="1" applyAlignment="1" applyProtection="1">
      <alignment horizontal="right" vertical="top" wrapText="1"/>
    </xf>
    <xf numFmtId="10" fontId="18" fillId="7" borderId="57" xfId="2" applyNumberFormat="1" applyFont="1" applyFill="1" applyBorder="1" applyAlignment="1" applyProtection="1">
      <alignment horizontal="right" vertical="top" wrapText="1"/>
    </xf>
    <xf numFmtId="10" fontId="18" fillId="7" borderId="2" xfId="2" applyNumberFormat="1" applyFont="1" applyFill="1" applyBorder="1" applyAlignment="1" applyProtection="1">
      <alignment horizontal="right" vertical="top" wrapText="1"/>
    </xf>
    <xf numFmtId="169" fontId="18" fillId="7" borderId="7" xfId="2" applyNumberFormat="1" applyFont="1" applyFill="1" applyBorder="1" applyAlignment="1" applyProtection="1">
      <alignment horizontal="right" vertical="top" wrapText="1"/>
    </xf>
    <xf numFmtId="169" fontId="18" fillId="7" borderId="4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Border="1" applyAlignment="1" applyProtection="1">
      <alignment vertical="center"/>
    </xf>
    <xf numFmtId="0" fontId="18" fillId="8" borderId="1" xfId="0" applyFont="1" applyFill="1" applyBorder="1" applyAlignment="1" applyProtection="1">
      <alignment horizontal="left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0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63" xfId="2" applyNumberFormat="1" applyFont="1" applyFill="1" applyBorder="1" applyAlignment="1" applyProtection="1">
      <alignment horizontal="right" vertical="top" wrapText="1"/>
    </xf>
    <xf numFmtId="10" fontId="18" fillId="8" borderId="41" xfId="2" applyNumberFormat="1" applyFont="1" applyFill="1" applyBorder="1" applyAlignment="1" applyProtection="1">
      <alignment horizontal="right" vertical="top" wrapText="1"/>
    </xf>
    <xf numFmtId="10" fontId="18" fillId="8" borderId="49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49" xfId="2" applyNumberFormat="1" applyFont="1" applyFill="1" applyBorder="1" applyAlignment="1" applyProtection="1">
      <alignment horizontal="right" vertical="top" wrapText="1"/>
    </xf>
    <xf numFmtId="169" fontId="18" fillId="8" borderId="7" xfId="2" applyNumberFormat="1" applyFont="1" applyFill="1" applyBorder="1" applyAlignment="1" applyProtection="1">
      <alignment horizontal="right" vertical="top" wrapText="1"/>
    </xf>
    <xf numFmtId="10" fontId="18" fillId="8" borderId="57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horizontal="left" vertical="center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0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63" xfId="2" applyNumberFormat="1" applyFont="1" applyFill="1" applyBorder="1" applyAlignment="1" applyProtection="1">
      <alignment horizontal="right" vertical="top" wrapText="1"/>
    </xf>
    <xf numFmtId="10" fontId="18" fillId="9" borderId="41" xfId="2" applyNumberFormat="1" applyFont="1" applyFill="1" applyBorder="1" applyAlignment="1" applyProtection="1">
      <alignment horizontal="right" vertical="top" wrapText="1"/>
    </xf>
    <xf numFmtId="10" fontId="18" fillId="9" borderId="49" xfId="2" applyNumberFormat="1" applyFont="1" applyFill="1" applyBorder="1" applyAlignment="1" applyProtection="1">
      <alignment horizontal="right" vertical="top" wrapText="1"/>
    </xf>
    <xf numFmtId="169" fontId="18" fillId="9" borderId="2" xfId="2" applyNumberFormat="1" applyFont="1" applyFill="1" applyBorder="1" applyAlignment="1" applyProtection="1">
      <alignment horizontal="right" vertical="top" wrapText="1"/>
    </xf>
    <xf numFmtId="169" fontId="18" fillId="9" borderId="49" xfId="2" applyNumberFormat="1" applyFont="1" applyFill="1" applyBorder="1" applyAlignment="1" applyProtection="1">
      <alignment horizontal="right" vertical="top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0" fontId="18" fillId="9" borderId="57" xfId="2" applyNumberFormat="1" applyFont="1" applyFill="1" applyBorder="1" applyAlignment="1" applyProtection="1">
      <alignment horizontal="right" vertical="top" wrapText="1"/>
    </xf>
    <xf numFmtId="0" fontId="3" fillId="9" borderId="0" xfId="0" applyFont="1" applyFill="1" applyBorder="1" applyAlignment="1" applyProtection="1">
      <alignment vertical="center"/>
    </xf>
    <xf numFmtId="10" fontId="18" fillId="8" borderId="7" xfId="2" applyNumberFormat="1" applyFont="1" applyFill="1" applyBorder="1" applyAlignment="1" applyProtection="1">
      <alignment horizontal="right" vertical="top" wrapText="1"/>
    </xf>
    <xf numFmtId="0" fontId="18" fillId="10" borderId="5" xfId="0" applyFont="1" applyFill="1" applyBorder="1" applyAlignment="1" applyProtection="1">
      <alignment horizontal="left" vertical="center" wrapText="1"/>
    </xf>
    <xf numFmtId="169" fontId="18" fillId="10" borderId="5" xfId="2" applyNumberFormat="1" applyFont="1" applyFill="1" applyBorder="1" applyAlignment="1" applyProtection="1">
      <alignment horizontal="right" vertical="top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6" xfId="2" applyNumberFormat="1" applyFont="1" applyFill="1" applyBorder="1" applyAlignment="1" applyProtection="1">
      <alignment horizontal="right" vertical="top" wrapText="1"/>
    </xf>
    <xf numFmtId="169" fontId="18" fillId="10" borderId="67" xfId="2" applyNumberFormat="1" applyFont="1" applyFill="1" applyBorder="1" applyAlignment="1" applyProtection="1">
      <alignment horizontal="right" vertical="top" wrapText="1"/>
    </xf>
    <xf numFmtId="10" fontId="18" fillId="10" borderId="56" xfId="2" applyNumberFormat="1" applyFont="1" applyFill="1" applyBorder="1" applyAlignment="1" applyProtection="1">
      <alignment horizontal="right" vertical="top" wrapText="1"/>
    </xf>
    <xf numFmtId="10" fontId="18" fillId="10" borderId="2" xfId="2" applyNumberFormat="1" applyFont="1" applyFill="1" applyBorder="1" applyAlignment="1" applyProtection="1">
      <alignment horizontal="right" vertical="top" wrapText="1"/>
    </xf>
    <xf numFmtId="169" fontId="18" fillId="10" borderId="62" xfId="2" applyNumberFormat="1" applyFont="1" applyFill="1" applyBorder="1" applyAlignment="1" applyProtection="1">
      <alignment horizontal="right" vertical="top" wrapText="1"/>
    </xf>
    <xf numFmtId="169" fontId="18" fillId="10" borderId="42" xfId="2" applyNumberFormat="1" applyFont="1" applyFill="1" applyBorder="1" applyAlignment="1" applyProtection="1">
      <alignment horizontal="right" vertical="top" wrapText="1"/>
    </xf>
    <xf numFmtId="169" fontId="18" fillId="10" borderId="6" xfId="2" applyNumberFormat="1" applyFont="1" applyFill="1" applyBorder="1" applyAlignment="1" applyProtection="1">
      <alignment horizontal="right" vertical="top" wrapText="1"/>
    </xf>
    <xf numFmtId="169" fontId="18" fillId="10" borderId="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vertical="center"/>
    </xf>
    <xf numFmtId="0" fontId="18" fillId="11" borderId="1" xfId="0" applyFont="1" applyFill="1" applyBorder="1" applyAlignment="1" applyProtection="1">
      <alignment horizontal="left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7" xfId="2" applyNumberFormat="1" applyFont="1" applyFill="1" applyBorder="1" applyAlignment="1" applyProtection="1">
      <alignment horizontal="right" vertical="top" wrapText="1"/>
    </xf>
    <xf numFmtId="169" fontId="18" fillId="11" borderId="63" xfId="2" applyNumberFormat="1" applyFont="1" applyFill="1" applyBorder="1" applyAlignment="1" applyProtection="1">
      <alignment horizontal="right" vertical="top" wrapText="1"/>
    </xf>
    <xf numFmtId="10" fontId="18" fillId="11" borderId="57" xfId="2" applyNumberFormat="1" applyFont="1" applyFill="1" applyBorder="1" applyAlignment="1" applyProtection="1">
      <alignment horizontal="right" vertical="top" wrapText="1"/>
    </xf>
    <xf numFmtId="10" fontId="18" fillId="11" borderId="2" xfId="2" applyNumberFormat="1" applyFont="1" applyFill="1" applyBorder="1" applyAlignment="1" applyProtection="1">
      <alignment horizontal="right" vertical="top" wrapText="1"/>
    </xf>
    <xf numFmtId="169" fontId="18" fillId="11" borderId="7" xfId="2" applyNumberFormat="1" applyFont="1" applyFill="1" applyBorder="1" applyAlignment="1" applyProtection="1">
      <alignment horizontal="right" vertical="top" wrapText="1"/>
    </xf>
    <xf numFmtId="169" fontId="18" fillId="11" borderId="4" xfId="2" applyNumberFormat="1" applyFont="1" applyFill="1" applyBorder="1" applyAlignment="1" applyProtection="1">
      <alignment horizontal="right" vertical="top" wrapText="1"/>
    </xf>
    <xf numFmtId="0" fontId="3" fillId="11" borderId="0" xfId="0" applyFont="1" applyFill="1" applyBorder="1" applyAlignment="1" applyProtection="1">
      <alignment vertical="center"/>
    </xf>
    <xf numFmtId="0" fontId="18" fillId="12" borderId="1" xfId="0" applyFont="1" applyFill="1" applyBorder="1" applyAlignment="1" applyProtection="1">
      <alignment horizontal="left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0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63" xfId="2" applyNumberFormat="1" applyFont="1" applyFill="1" applyBorder="1" applyAlignment="1" applyProtection="1">
      <alignment horizontal="right" vertical="top" wrapText="1"/>
    </xf>
    <xf numFmtId="10" fontId="18" fillId="12" borderId="57" xfId="2" applyNumberFormat="1" applyFont="1" applyFill="1" applyBorder="1" applyAlignment="1" applyProtection="1">
      <alignment horizontal="right" vertical="top" wrapText="1"/>
    </xf>
    <xf numFmtId="10" fontId="18" fillId="12" borderId="2" xfId="2" applyNumberFormat="1" applyFont="1" applyFill="1" applyBorder="1" applyAlignment="1" applyProtection="1">
      <alignment horizontal="right" vertical="top" wrapText="1"/>
    </xf>
    <xf numFmtId="10" fontId="18" fillId="12" borderId="7" xfId="2" applyNumberFormat="1" applyFont="1" applyFill="1" applyBorder="1" applyAlignment="1" applyProtection="1">
      <alignment horizontal="right" vertical="top" wrapText="1"/>
    </xf>
    <xf numFmtId="10" fontId="18" fillId="12" borderId="41" xfId="2" applyNumberFormat="1" applyFont="1" applyFill="1" applyBorder="1" applyAlignment="1" applyProtection="1">
      <alignment horizontal="right" vertical="top" wrapText="1"/>
    </xf>
    <xf numFmtId="10" fontId="18" fillId="12" borderId="49" xfId="2" applyNumberFormat="1" applyFont="1" applyFill="1" applyBorder="1" applyAlignment="1" applyProtection="1">
      <alignment horizontal="right" vertical="top" wrapText="1"/>
    </xf>
    <xf numFmtId="169" fontId="18" fillId="12" borderId="7" xfId="2" applyNumberFormat="1" applyFont="1" applyFill="1" applyBorder="1" applyAlignment="1" applyProtection="1">
      <alignment horizontal="right" vertical="top" wrapText="1"/>
    </xf>
    <xf numFmtId="0" fontId="3" fillId="12" borderId="0" xfId="0" applyFont="1" applyFill="1" applyBorder="1" applyAlignment="1" applyProtection="1">
      <alignment vertical="center"/>
    </xf>
    <xf numFmtId="0" fontId="18" fillId="12" borderId="1" xfId="0" applyFont="1" applyFill="1" applyBorder="1" applyAlignment="1" applyProtection="1">
      <alignment horizontal="left" vertical="top" wrapText="1"/>
    </xf>
    <xf numFmtId="169" fontId="18" fillId="12" borderId="2" xfId="2" applyNumberFormat="1" applyFont="1" applyFill="1" applyBorder="1" applyAlignment="1" applyProtection="1">
      <alignment horizontal="right" vertical="top" wrapText="1"/>
    </xf>
    <xf numFmtId="169" fontId="19" fillId="12" borderId="1" xfId="2" applyNumberFormat="1" applyFont="1" applyFill="1" applyBorder="1" applyAlignment="1" applyProtection="1">
      <alignment horizontal="right" vertical="top" wrapText="1"/>
    </xf>
    <xf numFmtId="169" fontId="18" fillId="12" borderId="41" xfId="2" applyNumberFormat="1" applyFont="1" applyFill="1" applyBorder="1" applyAlignment="1" applyProtection="1">
      <alignment horizontal="right" vertical="top" wrapText="1"/>
    </xf>
    <xf numFmtId="166" fontId="18" fillId="8" borderId="49" xfId="2" applyNumberFormat="1" applyFont="1" applyFill="1" applyBorder="1" applyAlignment="1" applyProtection="1">
      <alignment horizontal="right" vertical="top" wrapText="1"/>
    </xf>
    <xf numFmtId="166" fontId="19" fillId="0" borderId="50" xfId="2" applyNumberFormat="1" applyFont="1" applyFill="1" applyBorder="1" applyAlignment="1" applyProtection="1">
      <alignment horizontal="right" vertical="top" wrapText="1"/>
    </xf>
    <xf numFmtId="166" fontId="18" fillId="9" borderId="49" xfId="2" applyNumberFormat="1" applyFont="1" applyFill="1" applyBorder="1" applyAlignment="1" applyProtection="1">
      <alignment horizontal="right" vertical="top" wrapText="1"/>
    </xf>
    <xf numFmtId="166" fontId="18" fillId="8" borderId="1" xfId="2" applyNumberFormat="1" applyFont="1" applyFill="1" applyBorder="1" applyAlignment="1" applyProtection="1">
      <alignment horizontal="right" vertical="top" wrapText="1"/>
    </xf>
    <xf numFmtId="166" fontId="19" fillId="0" borderId="44" xfId="2" applyNumberFormat="1" applyFont="1" applyFill="1" applyBorder="1" applyAlignment="1" applyProtection="1">
      <alignment horizontal="right" vertical="top" wrapText="1"/>
    </xf>
    <xf numFmtId="166" fontId="18" fillId="12" borderId="1" xfId="2" applyNumberFormat="1" applyFont="1" applyFill="1" applyBorder="1" applyAlignment="1" applyProtection="1">
      <alignment horizontal="right" vertical="top" wrapText="1"/>
    </xf>
    <xf numFmtId="172" fontId="18" fillId="6" borderId="35" xfId="2" applyNumberFormat="1" applyFont="1" applyFill="1" applyBorder="1" applyAlignment="1" applyProtection="1">
      <alignment horizontal="right" vertical="top" wrapText="1"/>
    </xf>
    <xf numFmtId="172" fontId="19" fillId="0" borderId="36" xfId="2" applyNumberFormat="1" applyFont="1" applyFill="1" applyBorder="1" applyAlignment="1" applyProtection="1">
      <alignment horizontal="right" vertical="top" wrapText="1"/>
    </xf>
    <xf numFmtId="172" fontId="18" fillId="7" borderId="4" xfId="2" applyNumberFormat="1" applyFont="1" applyFill="1" applyBorder="1" applyAlignment="1" applyProtection="1">
      <alignment horizontal="right" vertical="top" wrapText="1"/>
    </xf>
    <xf numFmtId="172" fontId="19" fillId="0" borderId="46" xfId="2" applyNumberFormat="1" applyFont="1" applyFill="1" applyBorder="1" applyAlignment="1" applyProtection="1">
      <alignment horizontal="right" vertical="top" wrapText="1"/>
    </xf>
    <xf numFmtId="172" fontId="18" fillId="6" borderId="1" xfId="2" applyNumberFormat="1" applyFont="1" applyFill="1" applyBorder="1" applyAlignment="1" applyProtection="1">
      <alignment horizontal="right" vertical="top" wrapText="1"/>
    </xf>
    <xf numFmtId="172" fontId="19" fillId="0" borderId="10" xfId="2" applyNumberFormat="1" applyFont="1" applyFill="1" applyBorder="1" applyAlignment="1" applyProtection="1">
      <alignment horizontal="right" vertical="top" wrapText="1"/>
    </xf>
    <xf numFmtId="172" fontId="18" fillId="7" borderId="1" xfId="2" applyNumberFormat="1" applyFont="1" applyFill="1" applyBorder="1" applyAlignment="1" applyProtection="1">
      <alignment horizontal="right" vertical="top" wrapText="1"/>
    </xf>
    <xf numFmtId="172" fontId="19" fillId="0" borderId="44" xfId="2" applyNumberFormat="1" applyFont="1" applyFill="1" applyBorder="1" applyAlignment="1" applyProtection="1">
      <alignment horizontal="right" vertical="top" wrapText="1"/>
    </xf>
    <xf numFmtId="172" fontId="18" fillId="8" borderId="1" xfId="2" applyNumberFormat="1" applyFont="1" applyFill="1" applyBorder="1" applyAlignment="1" applyProtection="1">
      <alignment horizontal="right" vertical="top" wrapText="1"/>
    </xf>
    <xf numFmtId="172" fontId="18" fillId="9" borderId="1" xfId="2" applyNumberFormat="1" applyFont="1" applyFill="1" applyBorder="1" applyAlignment="1" applyProtection="1">
      <alignment horizontal="right" vertical="top" wrapText="1"/>
    </xf>
    <xf numFmtId="172" fontId="18" fillId="8" borderId="4" xfId="2" applyNumberFormat="1" applyFont="1" applyFill="1" applyBorder="1" applyAlignment="1" applyProtection="1">
      <alignment horizontal="right" vertical="top" wrapText="1"/>
    </xf>
    <xf numFmtId="172" fontId="18" fillId="9" borderId="4" xfId="2" applyNumberFormat="1" applyFont="1" applyFill="1" applyBorder="1" applyAlignment="1" applyProtection="1">
      <alignment horizontal="right" vertical="top" wrapText="1"/>
    </xf>
    <xf numFmtId="172" fontId="18" fillId="10" borderId="1" xfId="2" applyNumberFormat="1" applyFont="1" applyFill="1" applyBorder="1" applyAlignment="1" applyProtection="1">
      <alignment horizontal="right" vertical="top" wrapText="1"/>
    </xf>
    <xf numFmtId="172" fontId="18" fillId="11" borderId="1" xfId="2" applyNumberFormat="1" applyFont="1" applyFill="1" applyBorder="1" applyAlignment="1" applyProtection="1">
      <alignment horizontal="right" vertical="top" wrapText="1"/>
    </xf>
    <xf numFmtId="172" fontId="18" fillId="10" borderId="35" xfId="2" applyNumberFormat="1" applyFont="1" applyFill="1" applyBorder="1" applyAlignment="1" applyProtection="1">
      <alignment horizontal="right" vertical="top" wrapText="1"/>
    </xf>
    <xf numFmtId="172" fontId="18" fillId="11" borderId="4" xfId="2" applyNumberFormat="1" applyFont="1" applyFill="1" applyBorder="1" applyAlignment="1" applyProtection="1">
      <alignment horizontal="right" vertical="top" wrapText="1"/>
    </xf>
    <xf numFmtId="172" fontId="18" fillId="12" borderId="1" xfId="2" applyNumberFormat="1" applyFont="1" applyFill="1" applyBorder="1" applyAlignment="1" applyProtection="1">
      <alignment horizontal="right" vertical="top" wrapText="1"/>
    </xf>
    <xf numFmtId="172" fontId="18" fillId="12" borderId="2" xfId="2" applyNumberFormat="1" applyFont="1" applyFill="1" applyBorder="1" applyAlignment="1" applyProtection="1">
      <alignment horizontal="right" vertical="top" wrapText="1"/>
    </xf>
    <xf numFmtId="172" fontId="18" fillId="4" borderId="5" xfId="2" applyNumberFormat="1" applyFont="1" applyFill="1" applyBorder="1" applyAlignment="1" applyProtection="1">
      <alignment horizontal="right" vertical="top" wrapText="1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2" fontId="18" fillId="5" borderId="1" xfId="2" applyNumberFormat="1" applyFont="1" applyFill="1" applyBorder="1" applyAlignment="1" applyProtection="1">
      <alignment horizontal="right" vertical="top" wrapText="1"/>
    </xf>
    <xf numFmtId="172" fontId="18" fillId="4" borderId="16" xfId="2" applyNumberFormat="1" applyFont="1" applyFill="1" applyBorder="1" applyAlignment="1" applyProtection="1">
      <alignment horizontal="right" vertical="top" wrapText="1"/>
    </xf>
    <xf numFmtId="172" fontId="18" fillId="0" borderId="4" xfId="2" applyNumberFormat="1" applyFont="1" applyFill="1" applyBorder="1" applyAlignment="1" applyProtection="1">
      <alignment horizontal="right" vertical="top" wrapText="1"/>
    </xf>
    <xf numFmtId="172" fontId="19" fillId="0" borderId="4" xfId="2" applyNumberFormat="1" applyFont="1" applyFill="1" applyBorder="1" applyAlignment="1" applyProtection="1">
      <alignment horizontal="right" vertical="top" wrapText="1"/>
    </xf>
    <xf numFmtId="172" fontId="18" fillId="5" borderId="4" xfId="2" applyNumberFormat="1" applyFont="1" applyFill="1" applyBorder="1" applyAlignment="1" applyProtection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9" fontId="3" fillId="0" borderId="5" xfId="2" applyNumberFormat="1" applyFont="1" applyBorder="1" applyAlignment="1">
      <alignment horizontal="center" vertical="top" wrapText="1"/>
    </xf>
    <xf numFmtId="9" fontId="3" fillId="0" borderId="1" xfId="2" applyNumberFormat="1" applyFont="1" applyBorder="1" applyAlignment="1">
      <alignment horizontal="center" vertical="top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 applyAlignment="1"/>
    <xf numFmtId="0" fontId="29" fillId="0" borderId="0" xfId="0" applyFont="1"/>
    <xf numFmtId="0" fontId="4" fillId="0" borderId="0" xfId="0" applyFont="1" applyAlignment="1">
      <alignment horizontal="right"/>
    </xf>
    <xf numFmtId="0" fontId="29" fillId="0" borderId="0" xfId="0" applyFont="1" applyBorder="1" applyAlignment="1"/>
    <xf numFmtId="172" fontId="18" fillId="12" borderId="4" xfId="2" applyNumberFormat="1" applyFont="1" applyFill="1" applyBorder="1" applyAlignment="1" applyProtection="1">
      <alignment horizontal="right" vertical="top" wrapText="1"/>
    </xf>
    <xf numFmtId="172" fontId="18" fillId="11" borderId="7" xfId="2" applyNumberFormat="1" applyFont="1" applyFill="1" applyBorder="1" applyAlignment="1" applyProtection="1">
      <alignment horizontal="right" vertical="top" wrapText="1"/>
    </xf>
    <xf numFmtId="172" fontId="19" fillId="0" borderId="30" xfId="2" applyNumberFormat="1" applyFont="1" applyFill="1" applyBorder="1" applyAlignment="1" applyProtection="1">
      <alignment horizontal="right" vertical="top" wrapText="1"/>
    </xf>
    <xf numFmtId="172" fontId="18" fillId="10" borderId="6" xfId="2" applyNumberFormat="1" applyFont="1" applyFill="1" applyBorder="1" applyAlignment="1" applyProtection="1">
      <alignment horizontal="right" vertical="top" wrapText="1"/>
    </xf>
    <xf numFmtId="172" fontId="18" fillId="6" borderId="6" xfId="2" applyNumberFormat="1" applyFont="1" applyFill="1" applyBorder="1" applyAlignment="1" applyProtection="1">
      <alignment horizontal="right" vertical="top" wrapText="1"/>
    </xf>
    <xf numFmtId="172" fontId="18" fillId="7" borderId="7" xfId="2" applyNumberFormat="1" applyFont="1" applyFill="1" applyBorder="1" applyAlignment="1" applyProtection="1">
      <alignment horizontal="right" vertical="top" wrapText="1"/>
    </xf>
    <xf numFmtId="172" fontId="19" fillId="0" borderId="53" xfId="2" applyNumberFormat="1" applyFont="1" applyFill="1" applyBorder="1" applyAlignment="1" applyProtection="1">
      <alignment horizontal="right" vertical="top" wrapText="1"/>
    </xf>
    <xf numFmtId="167" fontId="18" fillId="9" borderId="1" xfId="2" applyNumberFormat="1" applyFont="1" applyFill="1" applyBorder="1" applyAlignment="1" applyProtection="1">
      <alignment horizontal="right" vertical="top" wrapText="1"/>
    </xf>
    <xf numFmtId="167" fontId="19" fillId="0" borderId="44" xfId="2" applyNumberFormat="1" applyFont="1" applyFill="1" applyBorder="1" applyAlignment="1" applyProtection="1">
      <alignment horizontal="right" vertical="top" wrapText="1"/>
    </xf>
    <xf numFmtId="172" fontId="18" fillId="4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9" fillId="7" borderId="10" xfId="2" applyNumberFormat="1" applyFont="1" applyFill="1" applyBorder="1" applyAlignment="1" applyProtection="1">
      <alignment horizontal="right" vertical="top" wrapText="1"/>
    </xf>
    <xf numFmtId="169" fontId="19" fillId="13" borderId="44" xfId="2" applyNumberFormat="1" applyFont="1" applyFill="1" applyBorder="1" applyAlignment="1" applyProtection="1">
      <alignment horizontal="right" vertical="top" wrapText="1"/>
    </xf>
    <xf numFmtId="166" fontId="3" fillId="0" borderId="0" xfId="0" applyNumberFormat="1" applyFont="1" applyFill="1" applyAlignment="1" applyProtection="1">
      <alignment vertical="center"/>
    </xf>
    <xf numFmtId="166" fontId="19" fillId="0" borderId="1" xfId="0" applyNumberFormat="1" applyFont="1" applyFill="1" applyBorder="1" applyAlignment="1" applyProtection="1">
      <alignment horizontal="center" vertical="top" wrapText="1"/>
    </xf>
    <xf numFmtId="166" fontId="18" fillId="4" borderId="71" xfId="2" applyNumberFormat="1" applyFont="1" applyFill="1" applyBorder="1" applyAlignment="1" applyProtection="1">
      <alignment horizontal="right" vertical="top" wrapText="1"/>
    </xf>
    <xf numFmtId="166" fontId="19" fillId="0" borderId="70" xfId="2" applyNumberFormat="1" applyFont="1" applyFill="1" applyBorder="1" applyAlignment="1" applyProtection="1">
      <alignment horizontal="right" vertical="top" wrapText="1"/>
    </xf>
    <xf numFmtId="166" fontId="18" fillId="0" borderId="57" xfId="2" applyNumberFormat="1" applyFont="1" applyFill="1" applyBorder="1" applyAlignment="1" applyProtection="1">
      <alignment horizontal="right" vertical="top" wrapText="1"/>
    </xf>
    <xf numFmtId="166" fontId="19" fillId="0" borderId="57" xfId="2" applyNumberFormat="1" applyFont="1" applyFill="1" applyBorder="1" applyAlignment="1" applyProtection="1">
      <alignment horizontal="right" vertical="top" wrapText="1"/>
    </xf>
    <xf numFmtId="166" fontId="19" fillId="0" borderId="58" xfId="2" applyNumberFormat="1" applyFont="1" applyFill="1" applyBorder="1" applyAlignment="1" applyProtection="1">
      <alignment horizontal="right" vertical="top" wrapText="1"/>
    </xf>
    <xf numFmtId="166" fontId="18" fillId="5" borderId="57" xfId="2" applyNumberFormat="1" applyFont="1" applyFill="1" applyBorder="1" applyAlignment="1" applyProtection="1">
      <alignment horizontal="right" vertical="top" wrapText="1"/>
    </xf>
    <xf numFmtId="166" fontId="18" fillId="5" borderId="1" xfId="2" applyNumberFormat="1" applyFont="1" applyFill="1" applyBorder="1" applyAlignment="1" applyProtection="1">
      <alignment horizontal="right" vertical="top" wrapText="1"/>
    </xf>
    <xf numFmtId="166" fontId="18" fillId="0" borderId="1" xfId="2" applyNumberFormat="1" applyFont="1" applyFill="1" applyBorder="1" applyAlignment="1" applyProtection="1">
      <alignment horizontal="right" vertical="top" wrapText="1"/>
    </xf>
    <xf numFmtId="166" fontId="18" fillId="6" borderId="1" xfId="2" applyNumberFormat="1" applyFont="1" applyFill="1" applyBorder="1" applyAlignment="1" applyProtection="1">
      <alignment horizontal="right" vertical="top" wrapText="1"/>
    </xf>
    <xf numFmtId="166" fontId="19" fillId="0" borderId="10" xfId="2" applyNumberFormat="1" applyFont="1" applyFill="1" applyBorder="1" applyAlignment="1" applyProtection="1">
      <alignment horizontal="right" vertical="top" wrapText="1"/>
    </xf>
    <xf numFmtId="166" fontId="18" fillId="7" borderId="1" xfId="2" applyNumberFormat="1" applyFont="1" applyFill="1" applyBorder="1" applyAlignment="1" applyProtection="1">
      <alignment horizontal="right" vertical="top" wrapText="1"/>
    </xf>
    <xf numFmtId="166" fontId="19" fillId="0" borderId="47" xfId="2" applyNumberFormat="1" applyFont="1" applyFill="1" applyBorder="1" applyAlignment="1" applyProtection="1">
      <alignment horizontal="right" vertical="top" wrapText="1"/>
    </xf>
    <xf numFmtId="166" fontId="18" fillId="10" borderId="1" xfId="2" applyNumberFormat="1" applyFont="1" applyFill="1" applyBorder="1" applyAlignment="1" applyProtection="1">
      <alignment horizontal="right" vertical="top" wrapText="1"/>
    </xf>
    <xf numFmtId="166" fontId="18" fillId="11" borderId="1" xfId="2" applyNumberFormat="1" applyFont="1" applyFill="1" applyBorder="1" applyAlignment="1" applyProtection="1">
      <alignment horizontal="right" vertical="top" wrapText="1"/>
    </xf>
    <xf numFmtId="166" fontId="18" fillId="12" borderId="2" xfId="2" applyNumberFormat="1" applyFont="1" applyFill="1" applyBorder="1" applyAlignment="1" applyProtection="1">
      <alignment horizontal="right" vertical="top" wrapText="1"/>
    </xf>
    <xf numFmtId="166" fontId="16" fillId="0" borderId="0" xfId="0" applyNumberFormat="1" applyFont="1" applyFill="1" applyBorder="1" applyAlignment="1" applyProtection="1">
      <alignment horizontal="justify" vertical="top" wrapText="1"/>
    </xf>
    <xf numFmtId="166" fontId="20" fillId="0" borderId="0" xfId="0" applyNumberFormat="1" applyFont="1" applyFill="1" applyBorder="1" applyAlignment="1" applyProtection="1">
      <alignment horizontal="left" wrapText="1"/>
    </xf>
    <xf numFmtId="166" fontId="20" fillId="0" borderId="0" xfId="0" applyNumberFormat="1" applyFont="1" applyFill="1" applyBorder="1" applyAlignment="1" applyProtection="1">
      <alignment horizontal="left"/>
    </xf>
    <xf numFmtId="166" fontId="20" fillId="0" borderId="0" xfId="2" applyNumberFormat="1" applyFont="1" applyFill="1" applyBorder="1" applyAlignment="1" applyProtection="1">
      <alignment vertical="center" wrapText="1"/>
    </xf>
    <xf numFmtId="166" fontId="3" fillId="0" borderId="0" xfId="2" applyNumberFormat="1" applyFont="1" applyFill="1" applyBorder="1" applyAlignment="1" applyProtection="1">
      <alignment vertical="center" wrapText="1"/>
    </xf>
    <xf numFmtId="169" fontId="19" fillId="14" borderId="44" xfId="2" applyNumberFormat="1" applyFont="1" applyFill="1" applyBorder="1" applyAlignment="1" applyProtection="1">
      <alignment horizontal="right" vertical="top" wrapText="1"/>
    </xf>
    <xf numFmtId="172" fontId="3" fillId="0" borderId="0" xfId="0" applyNumberFormat="1" applyFont="1" applyFill="1" applyAlignment="1" applyProtection="1">
      <alignment vertical="center"/>
    </xf>
    <xf numFmtId="172" fontId="19" fillId="0" borderId="15" xfId="0" applyNumberFormat="1" applyFont="1" applyFill="1" applyBorder="1" applyAlignment="1" applyProtection="1">
      <alignment horizontal="center" vertical="top" wrapText="1"/>
    </xf>
    <xf numFmtId="172" fontId="18" fillId="8" borderId="2" xfId="2" applyNumberFormat="1" applyFont="1" applyFill="1" applyBorder="1" applyAlignment="1" applyProtection="1">
      <alignment horizontal="right" vertical="top" wrapText="1"/>
    </xf>
    <xf numFmtId="172" fontId="19" fillId="0" borderId="47" xfId="2" applyNumberFormat="1" applyFont="1" applyFill="1" applyBorder="1" applyAlignment="1" applyProtection="1">
      <alignment horizontal="right" vertical="top" wrapText="1"/>
    </xf>
    <xf numFmtId="172" fontId="18" fillId="9" borderId="2" xfId="2" applyNumberFormat="1" applyFont="1" applyFill="1" applyBorder="1" applyAlignment="1" applyProtection="1">
      <alignment horizontal="right" vertical="top" wrapText="1"/>
    </xf>
    <xf numFmtId="172" fontId="18" fillId="8" borderId="7" xfId="2" applyNumberFormat="1" applyFont="1" applyFill="1" applyBorder="1" applyAlignment="1" applyProtection="1">
      <alignment horizontal="right" vertical="top" wrapText="1"/>
    </xf>
    <xf numFmtId="172" fontId="18" fillId="12" borderId="7" xfId="2" applyNumberFormat="1" applyFont="1" applyFill="1" applyBorder="1" applyAlignment="1" applyProtection="1">
      <alignment horizontal="right" vertical="top" wrapText="1"/>
    </xf>
    <xf numFmtId="172" fontId="16" fillId="0" borderId="0" xfId="0" applyNumberFormat="1" applyFont="1" applyFill="1" applyBorder="1" applyAlignment="1" applyProtection="1">
      <alignment horizontal="justify" vertical="top" wrapText="1"/>
    </xf>
    <xf numFmtId="172" fontId="20" fillId="0" borderId="0" xfId="0" applyNumberFormat="1" applyFont="1" applyFill="1" applyBorder="1" applyAlignment="1" applyProtection="1">
      <alignment horizontal="left" wrapText="1"/>
    </xf>
    <xf numFmtId="172" fontId="20" fillId="0" borderId="0" xfId="0" applyNumberFormat="1" applyFont="1" applyFill="1" applyBorder="1" applyAlignment="1" applyProtection="1">
      <alignment horizontal="left"/>
    </xf>
    <xf numFmtId="172" fontId="20" fillId="0" borderId="0" xfId="2" applyNumberFormat="1" applyFont="1" applyFill="1" applyBorder="1" applyAlignment="1" applyProtection="1">
      <alignment vertical="center" wrapText="1"/>
    </xf>
    <xf numFmtId="172" fontId="3" fillId="0" borderId="0" xfId="2" applyNumberFormat="1" applyFont="1" applyFill="1" applyBorder="1" applyAlignment="1" applyProtection="1">
      <alignment vertical="center" wrapText="1"/>
    </xf>
    <xf numFmtId="172" fontId="19" fillId="15" borderId="30" xfId="2" applyNumberFormat="1" applyFont="1" applyFill="1" applyBorder="1" applyAlignment="1" applyProtection="1">
      <alignment horizontal="right" vertical="top" wrapText="1"/>
    </xf>
    <xf numFmtId="172" fontId="19" fillId="11" borderId="30" xfId="2" applyNumberFormat="1" applyFont="1" applyFill="1" applyBorder="1" applyAlignment="1" applyProtection="1">
      <alignment horizontal="right" vertical="top" wrapText="1"/>
    </xf>
    <xf numFmtId="169" fontId="19" fillId="9" borderId="44" xfId="2" applyNumberFormat="1" applyFont="1" applyFill="1" applyBorder="1" applyAlignment="1" applyProtection="1">
      <alignment horizontal="right" vertical="top" wrapText="1"/>
    </xf>
    <xf numFmtId="165" fontId="18" fillId="9" borderId="49" xfId="2" applyNumberFormat="1" applyFont="1" applyFill="1" applyBorder="1" applyAlignment="1" applyProtection="1">
      <alignment horizontal="right" vertical="top" wrapText="1"/>
    </xf>
    <xf numFmtId="165" fontId="19" fillId="0" borderId="50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Alignment="1" applyProtection="1">
      <alignment vertical="center"/>
    </xf>
    <xf numFmtId="165" fontId="18" fillId="4" borderId="5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44" xfId="2" applyNumberFormat="1" applyFont="1" applyFill="1" applyBorder="1" applyAlignment="1" applyProtection="1">
      <alignment horizontal="right" vertical="top" wrapText="1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4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8" fillId="6" borderId="2" xfId="2" applyNumberFormat="1" applyFont="1" applyFill="1" applyBorder="1" applyAlignment="1" applyProtection="1">
      <alignment horizontal="right" vertical="top" wrapText="1"/>
    </xf>
    <xf numFmtId="165" fontId="19" fillId="0" borderId="31" xfId="2" applyNumberFormat="1" applyFont="1" applyFill="1" applyBorder="1" applyAlignment="1" applyProtection="1">
      <alignment horizontal="right" vertical="top" wrapText="1"/>
    </xf>
    <xf numFmtId="165" fontId="18" fillId="7" borderId="2" xfId="2" applyNumberFormat="1" applyFont="1" applyFill="1" applyBorder="1" applyAlignment="1" applyProtection="1">
      <alignment horizontal="right" vertical="top" wrapText="1"/>
    </xf>
    <xf numFmtId="165" fontId="19" fillId="0" borderId="47" xfId="2" applyNumberFormat="1" applyFont="1" applyFill="1" applyBorder="1" applyAlignment="1" applyProtection="1">
      <alignment horizontal="right" vertical="top" wrapText="1"/>
    </xf>
    <xf numFmtId="165" fontId="18" fillId="8" borderId="49" xfId="2" applyNumberFormat="1" applyFont="1" applyFill="1" applyBorder="1" applyAlignment="1" applyProtection="1">
      <alignment horizontal="right" vertical="top" wrapText="1"/>
    </xf>
    <xf numFmtId="165" fontId="18" fillId="8" borderId="2" xfId="2" applyNumberFormat="1" applyFont="1" applyFill="1" applyBorder="1" applyAlignment="1" applyProtection="1">
      <alignment horizontal="right" vertical="top" wrapText="1"/>
    </xf>
    <xf numFmtId="165" fontId="18" fillId="10" borderId="2" xfId="2" applyNumberFormat="1" applyFont="1" applyFill="1" applyBorder="1" applyAlignment="1" applyProtection="1">
      <alignment horizontal="right" vertical="top" wrapText="1"/>
    </xf>
    <xf numFmtId="165" fontId="18" fillId="11" borderId="2" xfId="2" applyNumberFormat="1" applyFont="1" applyFill="1" applyBorder="1" applyAlignment="1" applyProtection="1">
      <alignment horizontal="right" vertical="top" wrapText="1"/>
    </xf>
    <xf numFmtId="165" fontId="18" fillId="12" borderId="2" xfId="2" applyNumberFormat="1" applyFont="1" applyFill="1" applyBorder="1" applyAlignment="1" applyProtection="1">
      <alignment horizontal="right" vertical="top" wrapText="1"/>
    </xf>
    <xf numFmtId="165" fontId="18" fillId="12" borderId="1" xfId="2" applyNumberFormat="1" applyFont="1" applyFill="1" applyBorder="1" applyAlignment="1" applyProtection="1">
      <alignment horizontal="right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0" fontId="18" fillId="11" borderId="6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3" fontId="19" fillId="0" borderId="14" xfId="0" applyNumberFormat="1" applyFont="1" applyFill="1" applyBorder="1" applyAlignment="1" applyProtection="1">
      <alignment horizontal="center" vertical="center" wrapText="1"/>
    </xf>
    <xf numFmtId="165" fontId="18" fillId="0" borderId="49" xfId="2" applyNumberFormat="1" applyFont="1" applyFill="1" applyBorder="1" applyAlignment="1" applyProtection="1">
      <alignment horizontal="right" vertical="top" wrapText="1"/>
    </xf>
    <xf numFmtId="165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7" fontId="18" fillId="12" borderId="1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167" fontId="18" fillId="4" borderId="5" xfId="2" applyNumberFormat="1" applyFont="1" applyFill="1" applyBorder="1" applyAlignment="1" applyProtection="1">
      <alignment horizontal="right" vertical="top" wrapText="1"/>
    </xf>
    <xf numFmtId="4" fontId="19" fillId="0" borderId="10" xfId="2" applyNumberFormat="1" applyFont="1" applyFill="1" applyBorder="1" applyAlignment="1" applyProtection="1">
      <alignment horizontal="right" vertical="top" wrapText="1"/>
    </xf>
    <xf numFmtId="10" fontId="19" fillId="5" borderId="10" xfId="2" applyNumberFormat="1" applyFont="1" applyFill="1" applyBorder="1" applyAlignment="1" applyProtection="1">
      <alignment horizontal="right" vertical="top" wrapText="1"/>
    </xf>
    <xf numFmtId="167" fontId="18" fillId="13" borderId="1" xfId="2" applyNumberFormat="1" applyFont="1" applyFill="1" applyBorder="1" applyAlignment="1" applyProtection="1">
      <alignment horizontal="right" vertical="top" wrapText="1"/>
    </xf>
    <xf numFmtId="167" fontId="3" fillId="0" borderId="1" xfId="2" applyNumberFormat="1" applyFont="1" applyBorder="1" applyAlignment="1">
      <alignment horizontal="center" vertical="top" wrapText="1"/>
    </xf>
    <xf numFmtId="4" fontId="18" fillId="10" borderId="1" xfId="2" applyNumberFormat="1" applyFont="1" applyFill="1" applyBorder="1" applyAlignment="1" applyProtection="1">
      <alignment horizontal="right" vertical="top" wrapText="1"/>
    </xf>
    <xf numFmtId="4" fontId="19" fillId="0" borderId="31" xfId="2" applyNumberFormat="1" applyFont="1" applyFill="1" applyBorder="1" applyAlignment="1" applyProtection="1">
      <alignment horizontal="right" vertical="top" wrapText="1"/>
    </xf>
    <xf numFmtId="4" fontId="18" fillId="11" borderId="2" xfId="2" applyNumberFormat="1" applyFont="1" applyFill="1" applyBorder="1" applyAlignment="1" applyProtection="1">
      <alignment horizontal="right" vertical="top" wrapText="1"/>
    </xf>
    <xf numFmtId="4" fontId="19" fillId="0" borderId="47" xfId="2" applyNumberFormat="1" applyFont="1" applyFill="1" applyBorder="1" applyAlignment="1" applyProtection="1">
      <alignment horizontal="righ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172" fontId="3" fillId="0" borderId="1" xfId="2" applyNumberFormat="1" applyFont="1" applyBorder="1" applyAlignment="1">
      <alignment horizontal="center" vertical="top" wrapText="1"/>
    </xf>
    <xf numFmtId="166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68" xfId="2" applyNumberFormat="1" applyFont="1" applyFill="1" applyBorder="1" applyAlignment="1" applyProtection="1">
      <alignment horizontal="right" vertical="top" wrapText="1"/>
    </xf>
    <xf numFmtId="169" fontId="19" fillId="9" borderId="10" xfId="2" applyNumberFormat="1" applyFont="1" applyFill="1" applyBorder="1" applyAlignment="1" applyProtection="1">
      <alignment horizontal="right" vertical="top" wrapText="1"/>
    </xf>
    <xf numFmtId="172" fontId="19" fillId="9" borderId="36" xfId="2" applyNumberFormat="1" applyFont="1" applyFill="1" applyBorder="1" applyAlignment="1" applyProtection="1">
      <alignment horizontal="right" vertical="top" wrapText="1"/>
    </xf>
    <xf numFmtId="172" fontId="19" fillId="9" borderId="10" xfId="2" applyNumberFormat="1" applyFont="1" applyFill="1" applyBorder="1" applyAlignment="1" applyProtection="1">
      <alignment horizontal="right" vertical="top" wrapText="1"/>
    </xf>
    <xf numFmtId="10" fontId="19" fillId="9" borderId="10" xfId="2" applyNumberFormat="1" applyFont="1" applyFill="1" applyBorder="1" applyAlignment="1" applyProtection="1">
      <alignment horizontal="right" vertical="top" wrapText="1"/>
    </xf>
    <xf numFmtId="169" fontId="19" fillId="9" borderId="30" xfId="2" applyNumberFormat="1" applyFont="1" applyFill="1" applyBorder="1" applyAlignment="1" applyProtection="1">
      <alignment horizontal="right" vertical="top" wrapText="1"/>
    </xf>
    <xf numFmtId="10" fontId="19" fillId="9" borderId="30" xfId="2" applyNumberFormat="1" applyFont="1" applyFill="1" applyBorder="1" applyAlignment="1" applyProtection="1">
      <alignment horizontal="right" vertical="top" wrapText="1"/>
    </xf>
    <xf numFmtId="166" fontId="19" fillId="9" borderId="31" xfId="2" applyNumberFormat="1" applyFont="1" applyFill="1" applyBorder="1" applyAlignment="1" applyProtection="1">
      <alignment horizontal="right" vertical="top" wrapText="1"/>
    </xf>
    <xf numFmtId="172" fontId="19" fillId="9" borderId="30" xfId="2" applyNumberFormat="1" applyFont="1" applyFill="1" applyBorder="1" applyAlignment="1" applyProtection="1">
      <alignment horizontal="right" vertical="top" wrapText="1"/>
    </xf>
    <xf numFmtId="169" fontId="19" fillId="9" borderId="31" xfId="2" applyNumberFormat="1" applyFont="1" applyFill="1" applyBorder="1" applyAlignment="1" applyProtection="1">
      <alignment horizontal="right" vertical="top" wrapText="1"/>
    </xf>
    <xf numFmtId="169" fontId="19" fillId="9" borderId="66" xfId="2" applyNumberFormat="1" applyFont="1" applyFill="1" applyBorder="1" applyAlignment="1" applyProtection="1">
      <alignment horizontal="right" vertical="top" wrapText="1"/>
    </xf>
    <xf numFmtId="10" fontId="19" fillId="9" borderId="70" xfId="2" applyNumberFormat="1" applyFont="1" applyFill="1" applyBorder="1" applyAlignment="1" applyProtection="1">
      <alignment horizontal="right" vertical="top" wrapText="1"/>
    </xf>
    <xf numFmtId="165" fontId="19" fillId="9" borderId="31" xfId="2" applyNumberFormat="1" applyFont="1" applyFill="1" applyBorder="1" applyAlignment="1" applyProtection="1">
      <alignment horizontal="right" vertical="top" wrapText="1"/>
    </xf>
    <xf numFmtId="10" fontId="19" fillId="9" borderId="68" xfId="2" applyNumberFormat="1" applyFont="1" applyFill="1" applyBorder="1" applyAlignment="1" applyProtection="1">
      <alignment horizontal="right" vertical="top" wrapText="1"/>
    </xf>
    <xf numFmtId="10" fontId="19" fillId="9" borderId="31" xfId="2" applyNumberFormat="1" applyFont="1" applyFill="1" applyBorder="1" applyAlignment="1" applyProtection="1">
      <alignment horizontal="right" vertical="top" wrapText="1"/>
    </xf>
    <xf numFmtId="169" fontId="18" fillId="5" borderId="5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9" fillId="0" borderId="6" xfId="0" applyFont="1" applyBorder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165" fontId="19" fillId="0" borderId="19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0" fontId="34" fillId="0" borderId="10" xfId="0" applyFont="1" applyFill="1" applyBorder="1" applyAlignment="1" applyProtection="1">
      <alignment horizontal="left" vertical="top" wrapText="1"/>
    </xf>
    <xf numFmtId="0" fontId="34" fillId="0" borderId="8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49" fontId="19" fillId="0" borderId="33" xfId="0" applyNumberFormat="1" applyFont="1" applyFill="1" applyBorder="1" applyAlignment="1" applyProtection="1">
      <alignment horizontal="center" vertical="top" wrapText="1"/>
    </xf>
    <xf numFmtId="165" fontId="18" fillId="0" borderId="5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27" fillId="0" borderId="22" xfId="0" applyNumberFormat="1" applyFont="1" applyFill="1" applyBorder="1" applyAlignment="1" applyProtection="1">
      <alignment horizontal="justify" vertical="top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8" xfId="0" applyNumberFormat="1" applyFont="1" applyFill="1" applyBorder="1" applyAlignment="1" applyProtection="1">
      <alignment horizontal="left" vertical="top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31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33" xfId="0" applyNumberFormat="1" applyFont="1" applyFill="1" applyBorder="1" applyAlignment="1" applyProtection="1">
      <alignment horizontal="center" vertical="center" wrapText="1"/>
    </xf>
    <xf numFmtId="165" fontId="19" fillId="0" borderId="55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64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64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31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0" fillId="0" borderId="30" xfId="0" applyFill="1" applyBorder="1"/>
    <xf numFmtId="0" fontId="0" fillId="0" borderId="31" xfId="0" applyFill="1" applyBorder="1"/>
    <xf numFmtId="0" fontId="0" fillId="0" borderId="20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0" fontId="0" fillId="0" borderId="8" xfId="0" applyBorder="1"/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35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3" fontId="3" fillId="0" borderId="3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25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516" t="s">
        <v>39</v>
      </c>
      <c r="B1" s="517"/>
      <c r="C1" s="518" t="s">
        <v>40</v>
      </c>
      <c r="D1" s="510" t="s">
        <v>44</v>
      </c>
      <c r="E1" s="511"/>
      <c r="F1" s="512"/>
      <c r="G1" s="510" t="s">
        <v>17</v>
      </c>
      <c r="H1" s="511"/>
      <c r="I1" s="512"/>
      <c r="J1" s="510" t="s">
        <v>18</v>
      </c>
      <c r="K1" s="511"/>
      <c r="L1" s="512"/>
      <c r="M1" s="510" t="s">
        <v>22</v>
      </c>
      <c r="N1" s="511"/>
      <c r="O1" s="512"/>
      <c r="P1" s="513" t="s">
        <v>23</v>
      </c>
      <c r="Q1" s="514"/>
      <c r="R1" s="510" t="s">
        <v>24</v>
      </c>
      <c r="S1" s="511"/>
      <c r="T1" s="512"/>
      <c r="U1" s="510" t="s">
        <v>25</v>
      </c>
      <c r="V1" s="511"/>
      <c r="W1" s="512"/>
      <c r="X1" s="513" t="s">
        <v>26</v>
      </c>
      <c r="Y1" s="515"/>
      <c r="Z1" s="514"/>
      <c r="AA1" s="513" t="s">
        <v>27</v>
      </c>
      <c r="AB1" s="514"/>
      <c r="AC1" s="510" t="s">
        <v>28</v>
      </c>
      <c r="AD1" s="511"/>
      <c r="AE1" s="512"/>
      <c r="AF1" s="510" t="s">
        <v>29</v>
      </c>
      <c r="AG1" s="511"/>
      <c r="AH1" s="512"/>
      <c r="AI1" s="510" t="s">
        <v>30</v>
      </c>
      <c r="AJ1" s="511"/>
      <c r="AK1" s="512"/>
      <c r="AL1" s="513" t="s">
        <v>31</v>
      </c>
      <c r="AM1" s="514"/>
      <c r="AN1" s="510" t="s">
        <v>32</v>
      </c>
      <c r="AO1" s="511"/>
      <c r="AP1" s="512"/>
      <c r="AQ1" s="510" t="s">
        <v>33</v>
      </c>
      <c r="AR1" s="511"/>
      <c r="AS1" s="512"/>
      <c r="AT1" s="510" t="s">
        <v>34</v>
      </c>
      <c r="AU1" s="511"/>
      <c r="AV1" s="512"/>
    </row>
    <row r="2" spans="1:48" ht="39" customHeight="1" x14ac:dyDescent="0.3">
      <c r="A2" s="517"/>
      <c r="B2" s="517"/>
      <c r="C2" s="51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518" t="s">
        <v>82</v>
      </c>
      <c r="B3" s="51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518"/>
      <c r="B4" s="51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518"/>
      <c r="B5" s="51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518"/>
      <c r="B6" s="51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518"/>
      <c r="B7" s="51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518"/>
      <c r="B8" s="51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518"/>
      <c r="B9" s="51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519" t="s">
        <v>57</v>
      </c>
      <c r="B1" s="519"/>
      <c r="C1" s="519"/>
      <c r="D1" s="519"/>
      <c r="E1" s="519"/>
    </row>
    <row r="2" spans="1:5" x14ac:dyDescent="0.3">
      <c r="A2" s="12"/>
      <c r="B2" s="12"/>
      <c r="C2" s="12"/>
      <c r="D2" s="12"/>
      <c r="E2" s="12"/>
    </row>
    <row r="3" spans="1:5" x14ac:dyDescent="0.3">
      <c r="A3" s="520" t="s">
        <v>129</v>
      </c>
      <c r="B3" s="520"/>
      <c r="C3" s="520"/>
      <c r="D3" s="520"/>
      <c r="E3" s="520"/>
    </row>
    <row r="4" spans="1:5" ht="45.1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521" t="s">
        <v>78</v>
      </c>
      <c r="B26" s="521"/>
      <c r="C26" s="521"/>
      <c r="D26" s="521"/>
      <c r="E26" s="521"/>
    </row>
    <row r="27" spans="1:5" x14ac:dyDescent="0.3">
      <c r="A27" s="28"/>
      <c r="B27" s="28"/>
      <c r="C27" s="28"/>
      <c r="D27" s="28"/>
      <c r="E27" s="28"/>
    </row>
    <row r="28" spans="1:5" x14ac:dyDescent="0.3">
      <c r="A28" s="521" t="s">
        <v>79</v>
      </c>
      <c r="B28" s="521"/>
      <c r="C28" s="521"/>
      <c r="D28" s="521"/>
      <c r="E28" s="521"/>
    </row>
    <row r="29" spans="1:5" x14ac:dyDescent="0.3">
      <c r="A29" s="521"/>
      <c r="B29" s="521"/>
      <c r="C29" s="521"/>
      <c r="D29" s="521"/>
      <c r="E29" s="52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544" t="s">
        <v>45</v>
      </c>
      <c r="C3" s="544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532" t="s">
        <v>1</v>
      </c>
      <c r="B5" s="527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" customHeight="1" x14ac:dyDescent="0.25">
      <c r="A6" s="532"/>
      <c r="B6" s="52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532"/>
      <c r="B7" s="527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532" t="s">
        <v>3</v>
      </c>
      <c r="B8" s="527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545" t="s">
        <v>204</v>
      </c>
      <c r="N8" s="546"/>
      <c r="O8" s="547"/>
      <c r="P8" s="56"/>
      <c r="Q8" s="56"/>
    </row>
    <row r="9" spans="1:256" ht="33.9" customHeight="1" x14ac:dyDescent="0.25">
      <c r="A9" s="532"/>
      <c r="B9" s="527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532" t="s">
        <v>4</v>
      </c>
      <c r="B10" s="527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532"/>
      <c r="B11" s="527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532" t="s">
        <v>5</v>
      </c>
      <c r="B12" s="527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532"/>
      <c r="B13" s="527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532" t="s">
        <v>9</v>
      </c>
      <c r="B14" s="527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532"/>
      <c r="B15" s="527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528"/>
      <c r="AJ16" s="528"/>
      <c r="AK16" s="528"/>
      <c r="AZ16" s="528"/>
      <c r="BA16" s="528"/>
      <c r="BB16" s="528"/>
      <c r="BQ16" s="528"/>
      <c r="BR16" s="528"/>
      <c r="BS16" s="528"/>
      <c r="CH16" s="528"/>
      <c r="CI16" s="528"/>
      <c r="CJ16" s="528"/>
      <c r="CY16" s="528"/>
      <c r="CZ16" s="528"/>
      <c r="DA16" s="528"/>
      <c r="DP16" s="528"/>
      <c r="DQ16" s="528"/>
      <c r="DR16" s="528"/>
      <c r="EG16" s="528"/>
      <c r="EH16" s="528"/>
      <c r="EI16" s="528"/>
      <c r="EX16" s="528"/>
      <c r="EY16" s="528"/>
      <c r="EZ16" s="528"/>
      <c r="FO16" s="528"/>
      <c r="FP16" s="528"/>
      <c r="FQ16" s="528"/>
      <c r="GF16" s="528"/>
      <c r="GG16" s="528"/>
      <c r="GH16" s="528"/>
      <c r="GW16" s="528"/>
      <c r="GX16" s="528"/>
      <c r="GY16" s="528"/>
      <c r="HN16" s="528"/>
      <c r="HO16" s="528"/>
      <c r="HP16" s="528"/>
      <c r="IE16" s="528"/>
      <c r="IF16" s="528"/>
      <c r="IG16" s="528"/>
      <c r="IV16" s="528"/>
    </row>
    <row r="17" spans="1:17" ht="320.25" customHeight="1" x14ac:dyDescent="0.25">
      <c r="A17" s="532" t="s">
        <v>6</v>
      </c>
      <c r="B17" s="527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532"/>
      <c r="B18" s="527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532" t="s">
        <v>7</v>
      </c>
      <c r="B19" s="527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532"/>
      <c r="B20" s="527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532" t="s">
        <v>8</v>
      </c>
      <c r="B21" s="527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532"/>
      <c r="B22" s="527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537" t="s">
        <v>14</v>
      </c>
      <c r="B23" s="53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538"/>
      <c r="B24" s="53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536" t="s">
        <v>15</v>
      </c>
      <c r="B25" s="53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536"/>
      <c r="B26" s="53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532" t="s">
        <v>93</v>
      </c>
      <c r="B31" s="527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532"/>
      <c r="B32" s="527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532" t="s">
        <v>95</v>
      </c>
      <c r="B34" s="527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532"/>
      <c r="B35" s="527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541" t="s">
        <v>97</v>
      </c>
      <c r="B36" s="534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542"/>
      <c r="B37" s="535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532" t="s">
        <v>99</v>
      </c>
      <c r="B39" s="527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529" t="s">
        <v>246</v>
      </c>
      <c r="I39" s="530"/>
      <c r="J39" s="530"/>
      <c r="K39" s="530"/>
      <c r="L39" s="530"/>
      <c r="M39" s="530"/>
      <c r="N39" s="530"/>
      <c r="O39" s="531"/>
      <c r="P39" s="55" t="s">
        <v>188</v>
      </c>
      <c r="Q39" s="56"/>
    </row>
    <row r="40" spans="1:17" ht="39.9" customHeight="1" x14ac:dyDescent="0.25">
      <c r="A40" s="532" t="s">
        <v>10</v>
      </c>
      <c r="B40" s="527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532" t="s">
        <v>100</v>
      </c>
      <c r="B41" s="527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532"/>
      <c r="B42" s="527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532" t="s">
        <v>102</v>
      </c>
      <c r="B43" s="527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524" t="s">
        <v>191</v>
      </c>
      <c r="H43" s="525"/>
      <c r="I43" s="525"/>
      <c r="J43" s="525"/>
      <c r="K43" s="525"/>
      <c r="L43" s="525"/>
      <c r="M43" s="525"/>
      <c r="N43" s="525"/>
      <c r="O43" s="526"/>
      <c r="P43" s="56"/>
      <c r="Q43" s="56"/>
    </row>
    <row r="44" spans="1:17" ht="39.9" customHeight="1" x14ac:dyDescent="0.25">
      <c r="A44" s="532"/>
      <c r="B44" s="527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532" t="s">
        <v>104</v>
      </c>
      <c r="B45" s="527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532" t="s">
        <v>12</v>
      </c>
      <c r="B46" s="527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539" t="s">
        <v>107</v>
      </c>
      <c r="B47" s="534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540"/>
      <c r="B48" s="535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539" t="s">
        <v>108</v>
      </c>
      <c r="B49" s="534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540"/>
      <c r="B50" s="535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532" t="s">
        <v>110</v>
      </c>
      <c r="B51" s="527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532"/>
      <c r="B52" s="527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532" t="s">
        <v>113</v>
      </c>
      <c r="B53" s="527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532"/>
      <c r="B54" s="527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532" t="s">
        <v>114</v>
      </c>
      <c r="B55" s="527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532"/>
      <c r="B56" s="527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532" t="s">
        <v>116</v>
      </c>
      <c r="B57" s="527" t="s">
        <v>117</v>
      </c>
      <c r="C57" s="53" t="s">
        <v>20</v>
      </c>
      <c r="D57" s="93" t="s">
        <v>234</v>
      </c>
      <c r="E57" s="92"/>
      <c r="F57" s="92" t="s">
        <v>235</v>
      </c>
      <c r="G57" s="548" t="s">
        <v>232</v>
      </c>
      <c r="H57" s="548"/>
      <c r="I57" s="92" t="s">
        <v>236</v>
      </c>
      <c r="J57" s="92" t="s">
        <v>237</v>
      </c>
      <c r="K57" s="545" t="s">
        <v>238</v>
      </c>
      <c r="L57" s="546"/>
      <c r="M57" s="546"/>
      <c r="N57" s="546"/>
      <c r="O57" s="547"/>
      <c r="P57" s="88" t="s">
        <v>198</v>
      </c>
      <c r="Q57" s="56"/>
    </row>
    <row r="58" spans="1:17" ht="39.9" customHeight="1" x14ac:dyDescent="0.25">
      <c r="A58" s="532"/>
      <c r="B58" s="527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537" t="s">
        <v>119</v>
      </c>
      <c r="B59" s="537" t="s">
        <v>118</v>
      </c>
      <c r="C59" s="53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543"/>
      <c r="B60" s="543"/>
      <c r="C60" s="54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543"/>
      <c r="B61" s="543"/>
      <c r="C61" s="53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538"/>
      <c r="B62" s="53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532" t="s">
        <v>120</v>
      </c>
      <c r="B63" s="527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532"/>
      <c r="B64" s="527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536" t="s">
        <v>122</v>
      </c>
      <c r="B65" s="53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536"/>
      <c r="B66" s="53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532" t="s">
        <v>124</v>
      </c>
      <c r="B67" s="527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532"/>
      <c r="B68" s="527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539" t="s">
        <v>126</v>
      </c>
      <c r="B69" s="534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540"/>
      <c r="B70" s="535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522" t="s">
        <v>254</v>
      </c>
      <c r="C73" s="522"/>
      <c r="D73" s="522"/>
      <c r="E73" s="522"/>
      <c r="F73" s="522"/>
      <c r="G73" s="522"/>
      <c r="H73" s="522"/>
      <c r="I73" s="522"/>
      <c r="J73" s="522"/>
      <c r="K73" s="522"/>
      <c r="L73" s="522"/>
      <c r="M73" s="522"/>
      <c r="N73" s="522"/>
      <c r="O73" s="522"/>
      <c r="P73" s="522"/>
      <c r="Q73" s="522"/>
      <c r="R73" s="522"/>
      <c r="S73" s="522"/>
      <c r="T73" s="522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523" t="s">
        <v>215</v>
      </c>
      <c r="C79" s="523"/>
      <c r="D79" s="523"/>
      <c r="E79" s="52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H34" sqref="H34"/>
    </sheetView>
  </sheetViews>
  <sheetFormatPr defaultRowHeight="14.4" x14ac:dyDescent="0.3"/>
  <sheetData>
    <row r="1" spans="1:10" ht="18" x14ac:dyDescent="0.35">
      <c r="A1" s="12"/>
      <c r="B1" s="12"/>
      <c r="C1" s="12"/>
      <c r="D1" s="12"/>
      <c r="E1" s="12"/>
      <c r="F1" s="391"/>
      <c r="G1" s="549" t="s">
        <v>332</v>
      </c>
      <c r="H1" s="549"/>
      <c r="I1" s="549"/>
      <c r="J1" s="549"/>
    </row>
    <row r="2" spans="1:10" ht="18" x14ac:dyDescent="0.35">
      <c r="A2" s="12"/>
      <c r="B2" s="12"/>
      <c r="C2" s="12"/>
      <c r="D2" s="12"/>
      <c r="E2" s="549"/>
      <c r="F2" s="549"/>
      <c r="G2" s="549"/>
      <c r="H2" s="549"/>
      <c r="I2" s="549"/>
      <c r="J2" s="549"/>
    </row>
    <row r="3" spans="1:10" ht="18" x14ac:dyDescent="0.35">
      <c r="A3" s="12"/>
      <c r="B3" s="12"/>
      <c r="C3" s="12"/>
      <c r="D3" s="12"/>
      <c r="E3" s="549" t="s">
        <v>333</v>
      </c>
      <c r="F3" s="549"/>
      <c r="G3" s="549"/>
      <c r="H3" s="549"/>
      <c r="I3" s="549"/>
      <c r="J3" s="549"/>
    </row>
    <row r="4" spans="1:10" ht="18" x14ac:dyDescent="0.35">
      <c r="A4" s="12"/>
      <c r="B4" s="12"/>
      <c r="C4" s="12"/>
      <c r="D4" s="12"/>
      <c r="E4" s="549" t="s">
        <v>339</v>
      </c>
      <c r="F4" s="549"/>
      <c r="G4" s="549"/>
      <c r="H4" s="549"/>
      <c r="I4" s="549"/>
      <c r="J4" s="549"/>
    </row>
    <row r="5" spans="1:10" ht="18.75" customHeight="1" x14ac:dyDescent="0.35">
      <c r="A5" s="12"/>
      <c r="B5" s="12"/>
      <c r="C5" s="12"/>
      <c r="D5" s="12"/>
      <c r="E5" s="549" t="s">
        <v>340</v>
      </c>
      <c r="F5" s="549"/>
      <c r="G5" s="549"/>
      <c r="H5" s="549"/>
      <c r="I5" s="549"/>
      <c r="J5" s="549"/>
    </row>
    <row r="6" spans="1:10" ht="18" x14ac:dyDescent="0.35">
      <c r="A6" s="12"/>
      <c r="B6" s="12"/>
      <c r="C6" s="12"/>
      <c r="D6" s="12"/>
      <c r="E6" s="12"/>
      <c r="F6" s="391"/>
      <c r="G6" s="549" t="s">
        <v>341</v>
      </c>
      <c r="H6" s="549"/>
      <c r="I6" s="549"/>
      <c r="J6" s="549"/>
    </row>
    <row r="7" spans="1:10" ht="18" x14ac:dyDescent="0.35">
      <c r="A7" s="12"/>
      <c r="B7" s="12"/>
      <c r="C7" s="12"/>
      <c r="D7" s="12"/>
      <c r="E7" s="12"/>
      <c r="F7" s="391"/>
      <c r="G7" s="391"/>
      <c r="H7" s="391"/>
      <c r="I7" s="391"/>
      <c r="J7" s="392"/>
    </row>
    <row r="8" spans="1:10" ht="18" x14ac:dyDescent="0.35">
      <c r="A8" s="12"/>
      <c r="B8" s="12"/>
      <c r="C8" s="12"/>
      <c r="D8" s="12"/>
      <c r="E8" s="12"/>
      <c r="F8" s="391"/>
      <c r="G8" s="393"/>
      <c r="H8" s="557"/>
      <c r="I8" s="557"/>
      <c r="J8" s="557"/>
    </row>
    <row r="9" spans="1:10" x14ac:dyDescent="0.3">
      <c r="A9" s="12"/>
      <c r="B9" s="12"/>
      <c r="C9" s="12"/>
      <c r="D9" s="12"/>
      <c r="E9" s="12"/>
      <c r="F9" s="12"/>
      <c r="G9" s="394"/>
      <c r="H9" s="394"/>
      <c r="I9" s="394"/>
      <c r="J9" s="394"/>
    </row>
    <row r="10" spans="1:10" x14ac:dyDescent="0.3">
      <c r="A10" s="394"/>
      <c r="B10" s="394"/>
      <c r="C10" s="394"/>
      <c r="D10" s="394"/>
      <c r="E10" s="394"/>
      <c r="F10" s="394"/>
      <c r="G10" s="394"/>
      <c r="H10" s="394"/>
      <c r="I10" s="394"/>
      <c r="J10" s="394"/>
    </row>
    <row r="11" spans="1:10" x14ac:dyDescent="0.3">
      <c r="A11" s="394"/>
      <c r="B11" s="394"/>
      <c r="C11" s="394"/>
      <c r="D11" s="394"/>
      <c r="E11" s="394"/>
      <c r="F11" s="394"/>
      <c r="G11" s="394"/>
      <c r="H11" s="394"/>
      <c r="I11" s="394"/>
      <c r="J11" s="394"/>
    </row>
    <row r="12" spans="1:10" x14ac:dyDescent="0.3">
      <c r="A12" s="394"/>
      <c r="B12" s="394"/>
      <c r="C12" s="394"/>
      <c r="D12" s="394"/>
      <c r="E12" s="394"/>
      <c r="F12" s="394"/>
      <c r="G12" s="394"/>
      <c r="H12" s="394"/>
      <c r="I12" s="394"/>
      <c r="J12" s="394"/>
    </row>
    <row r="13" spans="1:10" x14ac:dyDescent="0.3">
      <c r="A13" s="394"/>
      <c r="B13" s="394"/>
      <c r="C13" s="394"/>
      <c r="D13" s="394"/>
      <c r="E13" s="394"/>
      <c r="F13" s="394"/>
      <c r="G13" s="394"/>
      <c r="H13" s="394"/>
      <c r="I13" s="394"/>
      <c r="J13" s="394"/>
    </row>
    <row r="14" spans="1:10" x14ac:dyDescent="0.3">
      <c r="A14" s="394"/>
      <c r="B14" s="394"/>
      <c r="C14" s="394"/>
      <c r="D14" s="394"/>
      <c r="E14" s="394"/>
      <c r="F14" s="394"/>
      <c r="G14" s="394"/>
      <c r="H14" s="394"/>
      <c r="I14" s="394"/>
      <c r="J14" s="394"/>
    </row>
    <row r="15" spans="1:10" x14ac:dyDescent="0.3">
      <c r="A15" s="12"/>
      <c r="B15" s="12"/>
      <c r="C15" s="394"/>
      <c r="D15" s="12"/>
      <c r="E15" s="12"/>
      <c r="F15" s="12"/>
      <c r="G15" s="12"/>
      <c r="H15" s="12"/>
      <c r="I15" s="12"/>
      <c r="J15" s="12"/>
    </row>
    <row r="16" spans="1:10" ht="22.8" x14ac:dyDescent="0.3">
      <c r="A16" s="394"/>
      <c r="B16" s="551" t="s">
        <v>334</v>
      </c>
      <c r="C16" s="551"/>
      <c r="D16" s="551"/>
      <c r="E16" s="551"/>
      <c r="F16" s="551"/>
      <c r="G16" s="551"/>
      <c r="H16" s="551"/>
      <c r="I16" s="551"/>
      <c r="J16" s="551"/>
    </row>
    <row r="17" spans="1:10" ht="21" x14ac:dyDescent="0.4">
      <c r="A17" s="394"/>
      <c r="B17" s="552" t="s">
        <v>335</v>
      </c>
      <c r="C17" s="552"/>
      <c r="D17" s="552"/>
      <c r="E17" s="552"/>
      <c r="F17" s="552"/>
      <c r="G17" s="552"/>
      <c r="H17" s="552"/>
      <c r="I17" s="552"/>
      <c r="J17" s="552"/>
    </row>
    <row r="18" spans="1:10" ht="21" x14ac:dyDescent="0.4">
      <c r="A18" s="394"/>
      <c r="B18" s="553" t="s">
        <v>336</v>
      </c>
      <c r="C18" s="553"/>
      <c r="D18" s="553"/>
      <c r="E18" s="553"/>
      <c r="F18" s="553"/>
      <c r="G18" s="553"/>
      <c r="H18" s="553"/>
      <c r="I18" s="553"/>
      <c r="J18" s="553"/>
    </row>
    <row r="19" spans="1:10" x14ac:dyDescent="0.3">
      <c r="A19" s="554" t="s">
        <v>342</v>
      </c>
      <c r="B19" s="554"/>
      <c r="C19" s="554"/>
      <c r="D19" s="554"/>
      <c r="E19" s="554"/>
      <c r="F19" s="554"/>
      <c r="G19" s="554"/>
      <c r="H19" s="554"/>
      <c r="I19" s="554"/>
      <c r="J19" s="554"/>
    </row>
    <row r="20" spans="1:10" ht="27" customHeight="1" x14ac:dyDescent="0.3">
      <c r="A20" s="554"/>
      <c r="B20" s="554"/>
      <c r="C20" s="554"/>
      <c r="D20" s="554"/>
      <c r="E20" s="554"/>
      <c r="F20" s="554"/>
      <c r="G20" s="554"/>
      <c r="H20" s="554"/>
      <c r="I20" s="554"/>
      <c r="J20" s="554"/>
    </row>
    <row r="21" spans="1:10" x14ac:dyDescent="0.3">
      <c r="A21" s="12"/>
      <c r="B21" s="12"/>
      <c r="C21" s="12"/>
      <c r="D21" s="555" t="s">
        <v>337</v>
      </c>
      <c r="E21" s="555"/>
      <c r="F21" s="555"/>
      <c r="G21" s="555"/>
      <c r="H21" s="555"/>
      <c r="I21" s="555"/>
      <c r="J21" s="12"/>
    </row>
    <row r="22" spans="1:10" x14ac:dyDescent="0.3">
      <c r="A22" s="12"/>
      <c r="B22" s="394"/>
      <c r="C22" s="394"/>
      <c r="D22" s="394"/>
      <c r="E22" s="394"/>
      <c r="F22" s="394"/>
      <c r="G22" s="394"/>
      <c r="H22" s="394"/>
      <c r="I22" s="394"/>
      <c r="J22" s="12"/>
    </row>
    <row r="23" spans="1:10" ht="17.399999999999999" x14ac:dyDescent="0.3">
      <c r="A23" s="556" t="s">
        <v>348</v>
      </c>
      <c r="B23" s="556"/>
      <c r="C23" s="556"/>
      <c r="D23" s="556"/>
      <c r="E23" s="556"/>
      <c r="F23" s="556"/>
      <c r="G23" s="556"/>
      <c r="H23" s="556"/>
      <c r="I23" s="556"/>
      <c r="J23" s="556"/>
    </row>
    <row r="24" spans="1:10" ht="18" x14ac:dyDescent="0.35">
      <c r="A24" s="12"/>
      <c r="B24" s="394"/>
      <c r="C24" s="394"/>
      <c r="D24" s="394"/>
      <c r="E24" s="394"/>
      <c r="F24" s="394"/>
      <c r="G24" s="549" t="s">
        <v>338</v>
      </c>
      <c r="H24" s="549"/>
      <c r="I24" s="549"/>
      <c r="J24" s="549"/>
    </row>
    <row r="25" spans="1:10" ht="18" x14ac:dyDescent="0.35">
      <c r="A25" s="12"/>
      <c r="B25" s="394"/>
      <c r="C25" s="394"/>
      <c r="D25" s="394"/>
      <c r="E25" s="394"/>
      <c r="F25" s="394"/>
      <c r="G25" s="549" t="s">
        <v>349</v>
      </c>
      <c r="H25" s="549"/>
      <c r="I25" s="549"/>
      <c r="J25" s="549"/>
    </row>
    <row r="26" spans="1:10" x14ac:dyDescent="0.3">
      <c r="A26" s="12"/>
      <c r="B26" s="394"/>
      <c r="C26" s="394"/>
      <c r="D26" s="394"/>
      <c r="E26" s="394"/>
      <c r="F26" s="394"/>
      <c r="G26" s="394"/>
      <c r="H26" s="394"/>
      <c r="I26" s="12"/>
      <c r="J26" s="395"/>
    </row>
    <row r="27" spans="1:10" x14ac:dyDescent="0.3">
      <c r="A27" s="12"/>
      <c r="B27" s="394"/>
      <c r="C27" s="394"/>
      <c r="D27" s="394"/>
      <c r="E27" s="394"/>
      <c r="F27" s="394"/>
      <c r="G27" s="396"/>
      <c r="H27" s="550"/>
      <c r="I27" s="550"/>
      <c r="J27" s="550"/>
    </row>
  </sheetData>
  <mergeCells count="16">
    <mergeCell ref="G24:J24"/>
    <mergeCell ref="G25:J25"/>
    <mergeCell ref="H27:J27"/>
    <mergeCell ref="E5:J5"/>
    <mergeCell ref="B16:J16"/>
    <mergeCell ref="B17:J17"/>
    <mergeCell ref="B18:J18"/>
    <mergeCell ref="A19:J20"/>
    <mergeCell ref="D21:I21"/>
    <mergeCell ref="A23:J23"/>
    <mergeCell ref="H8:J8"/>
    <mergeCell ref="G1:J1"/>
    <mergeCell ref="E2:J2"/>
    <mergeCell ref="E3:J3"/>
    <mergeCell ref="E4:J4"/>
    <mergeCell ref="G6:J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3"/>
  <sheetViews>
    <sheetView tabSelected="1" view="pageBreakPreview" zoomScale="80" zoomScaleSheetLayoutView="80" workbookViewId="0">
      <pane xSplit="7" ySplit="14" topLeftCell="AO15" activePane="bottomRight" state="frozen"/>
      <selection pane="topRight" activeCell="H1" sqref="H1"/>
      <selection pane="bottomLeft" activeCell="A10" sqref="A10"/>
      <selection pane="bottomRight" activeCell="B52" sqref="B52:B53"/>
    </sheetView>
  </sheetViews>
  <sheetFormatPr defaultColWidth="9.109375" defaultRowHeight="13.2" x14ac:dyDescent="0.3"/>
  <cols>
    <col min="1" max="1" width="8" style="104" customWidth="1"/>
    <col min="2" max="2" width="19.6640625" style="104" customWidth="1"/>
    <col min="3" max="3" width="13.33203125" style="104" customWidth="1"/>
    <col min="4" max="4" width="20.6640625" style="108" customWidth="1"/>
    <col min="5" max="5" width="12.88671875" style="109" customWidth="1"/>
    <col min="6" max="6" width="12.44140625" style="109" customWidth="1"/>
    <col min="7" max="7" width="9.44140625" style="109" customWidth="1"/>
    <col min="8" max="8" width="10.5546875" style="104" customWidth="1"/>
    <col min="9" max="9" width="10.33203125" style="104" customWidth="1"/>
    <col min="10" max="10" width="9.6640625" style="104" customWidth="1"/>
    <col min="11" max="11" width="11.6640625" style="104" customWidth="1"/>
    <col min="12" max="12" width="10.6640625" style="104" customWidth="1"/>
    <col min="13" max="13" width="9.33203125" style="104" customWidth="1"/>
    <col min="14" max="14" width="10.33203125" style="104" customWidth="1"/>
    <col min="15" max="15" width="10.44140625" style="104" customWidth="1"/>
    <col min="16" max="16" width="10.6640625" style="104" customWidth="1"/>
    <col min="17" max="17" width="11.109375" style="104" customWidth="1"/>
    <col min="18" max="18" width="14.33203125" style="104" customWidth="1"/>
    <col min="19" max="19" width="10.33203125" style="104" customWidth="1"/>
    <col min="20" max="20" width="10.5546875" style="104" customWidth="1"/>
    <col min="21" max="21" width="11.109375" style="104" customWidth="1"/>
    <col min="22" max="22" width="12" style="104" customWidth="1"/>
    <col min="23" max="23" width="10.6640625" style="104" customWidth="1"/>
    <col min="24" max="24" width="11.33203125" style="104" customWidth="1"/>
    <col min="25" max="25" width="10.33203125" style="104" customWidth="1"/>
    <col min="26" max="26" width="10.6640625" style="104" customWidth="1"/>
    <col min="27" max="27" width="5.88671875" style="104" hidden="1" customWidth="1"/>
    <col min="28" max="28" width="0.109375" style="104" customWidth="1"/>
    <col min="29" max="29" width="13.109375" style="412" customWidth="1"/>
    <col min="30" max="30" width="10.5546875" style="435" customWidth="1"/>
    <col min="31" max="31" width="11" style="104" customWidth="1"/>
    <col min="32" max="32" width="5.5546875" style="104" hidden="1" customWidth="1"/>
    <col min="33" max="33" width="7.5546875" style="104" hidden="1" customWidth="1"/>
    <col min="34" max="34" width="11.33203125" style="452" customWidth="1"/>
    <col min="35" max="35" width="13.88671875" style="104" customWidth="1"/>
    <col min="36" max="36" width="10.88671875" style="104" customWidth="1"/>
    <col min="37" max="37" width="6" style="104" hidden="1" customWidth="1"/>
    <col min="38" max="38" width="7.88671875" style="104" hidden="1" customWidth="1"/>
    <col min="39" max="39" width="9.88671875" style="104" customWidth="1"/>
    <col min="40" max="40" width="9.6640625" style="104" customWidth="1"/>
    <col min="41" max="41" width="10.88671875" style="104" customWidth="1"/>
    <col min="42" max="42" width="6.44140625" style="104" hidden="1" customWidth="1"/>
    <col min="43" max="43" width="0.6640625" style="104" hidden="1" customWidth="1"/>
    <col min="44" max="44" width="11.6640625" style="104" customWidth="1"/>
    <col min="45" max="45" width="11.5546875" style="104" customWidth="1"/>
    <col min="46" max="46" width="10.6640625" style="104" customWidth="1"/>
    <col min="47" max="47" width="5" style="104" hidden="1" customWidth="1"/>
    <col min="48" max="48" width="7.109375" style="104" hidden="1" customWidth="1"/>
    <col min="49" max="50" width="7.109375" style="104" customWidth="1"/>
    <col min="51" max="51" width="10.6640625" style="104" customWidth="1"/>
    <col min="52" max="52" width="10.44140625" style="104" customWidth="1"/>
    <col min="53" max="53" width="5.6640625" style="104" customWidth="1"/>
    <col min="54" max="54" width="26.109375" style="95" customWidth="1"/>
    <col min="55" max="16384" width="9.109375" style="95"/>
  </cols>
  <sheetData>
    <row r="1" spans="1:54" ht="18.75" customHeight="1" x14ac:dyDescent="0.3">
      <c r="AZ1" s="642"/>
      <c r="BA1" s="642"/>
      <c r="BB1" s="642"/>
    </row>
    <row r="2" spans="1:54" ht="18" x14ac:dyDescent="0.3">
      <c r="BB2" s="192"/>
    </row>
    <row r="3" spans="1:54" ht="18.75" customHeight="1" x14ac:dyDescent="0.3">
      <c r="BB3" s="192"/>
    </row>
    <row r="4" spans="1:54" ht="18" x14ac:dyDescent="0.3">
      <c r="C4" s="452"/>
      <c r="BB4" s="192"/>
    </row>
    <row r="5" spans="1:54" ht="18.75" customHeight="1" x14ac:dyDescent="0.3">
      <c r="BB5" s="192"/>
    </row>
    <row r="6" spans="1:54" ht="18" x14ac:dyDescent="0.3">
      <c r="BB6" s="192"/>
    </row>
    <row r="7" spans="1:54" s="111" customFormat="1" ht="24" customHeight="1" x14ac:dyDescent="0.3">
      <c r="A7" s="597" t="s">
        <v>284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</row>
    <row r="8" spans="1:54" s="96" customFormat="1" ht="17.25" customHeight="1" x14ac:dyDescent="0.3">
      <c r="A8" s="598" t="s">
        <v>285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</row>
    <row r="9" spans="1:54" s="97" customFormat="1" ht="24" customHeight="1" x14ac:dyDescent="0.3">
      <c r="A9" s="599" t="s">
        <v>261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</row>
    <row r="10" spans="1:54" ht="13.8" thickBot="1" x14ac:dyDescent="0.35">
      <c r="A10" s="600" t="s">
        <v>327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0"/>
      <c r="AL10" s="600"/>
      <c r="AM10" s="600"/>
      <c r="AN10" s="600"/>
      <c r="AO10" s="600"/>
      <c r="AP10" s="113"/>
      <c r="AQ10" s="113"/>
      <c r="AR10" s="113"/>
      <c r="AS10" s="113"/>
      <c r="AT10" s="95"/>
      <c r="AU10" s="95"/>
      <c r="AV10" s="95"/>
      <c r="AW10" s="95"/>
      <c r="AX10" s="95"/>
      <c r="AY10" s="98"/>
      <c r="AZ10" s="98"/>
      <c r="BA10" s="98"/>
      <c r="BB10" s="99" t="s">
        <v>257</v>
      </c>
    </row>
    <row r="11" spans="1:54" ht="15" customHeight="1" x14ac:dyDescent="0.3">
      <c r="A11" s="601" t="s">
        <v>0</v>
      </c>
      <c r="B11" s="603" t="s">
        <v>267</v>
      </c>
      <c r="C11" s="603" t="s">
        <v>259</v>
      </c>
      <c r="D11" s="603" t="s">
        <v>40</v>
      </c>
      <c r="E11" s="606" t="s">
        <v>256</v>
      </c>
      <c r="F11" s="607"/>
      <c r="G11" s="608"/>
      <c r="H11" s="609" t="s">
        <v>255</v>
      </c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1"/>
      <c r="BB11" s="615" t="s">
        <v>283</v>
      </c>
    </row>
    <row r="12" spans="1:54" ht="28.5" customHeight="1" x14ac:dyDescent="0.3">
      <c r="A12" s="565"/>
      <c r="B12" s="604"/>
      <c r="C12" s="604"/>
      <c r="D12" s="604"/>
      <c r="E12" s="620" t="s">
        <v>288</v>
      </c>
      <c r="F12" s="620" t="s">
        <v>277</v>
      </c>
      <c r="G12" s="621" t="s">
        <v>19</v>
      </c>
      <c r="H12" s="623" t="s">
        <v>17</v>
      </c>
      <c r="I12" s="624"/>
      <c r="J12" s="625"/>
      <c r="K12" s="612" t="s">
        <v>18</v>
      </c>
      <c r="L12" s="613"/>
      <c r="M12" s="614"/>
      <c r="N12" s="612" t="s">
        <v>22</v>
      </c>
      <c r="O12" s="613"/>
      <c r="P12" s="614"/>
      <c r="Q12" s="612" t="s">
        <v>24</v>
      </c>
      <c r="R12" s="613"/>
      <c r="S12" s="614"/>
      <c r="T12" s="612" t="s">
        <v>25</v>
      </c>
      <c r="U12" s="613"/>
      <c r="V12" s="614"/>
      <c r="W12" s="612" t="s">
        <v>26</v>
      </c>
      <c r="X12" s="613"/>
      <c r="Y12" s="614"/>
      <c r="Z12" s="612" t="s">
        <v>28</v>
      </c>
      <c r="AA12" s="613"/>
      <c r="AB12" s="613"/>
      <c r="AC12" s="618"/>
      <c r="AD12" s="619"/>
      <c r="AE12" s="612" t="s">
        <v>29</v>
      </c>
      <c r="AF12" s="613"/>
      <c r="AG12" s="613"/>
      <c r="AH12" s="618"/>
      <c r="AI12" s="619"/>
      <c r="AJ12" s="612" t="s">
        <v>30</v>
      </c>
      <c r="AK12" s="613"/>
      <c r="AL12" s="613"/>
      <c r="AM12" s="618"/>
      <c r="AN12" s="619"/>
      <c r="AO12" s="612" t="s">
        <v>32</v>
      </c>
      <c r="AP12" s="613"/>
      <c r="AQ12" s="613"/>
      <c r="AR12" s="618"/>
      <c r="AS12" s="619"/>
      <c r="AT12" s="612" t="s">
        <v>33</v>
      </c>
      <c r="AU12" s="613"/>
      <c r="AV12" s="613"/>
      <c r="AW12" s="618"/>
      <c r="AX12" s="619"/>
      <c r="AY12" s="612" t="s">
        <v>34</v>
      </c>
      <c r="AZ12" s="613"/>
      <c r="BA12" s="614"/>
      <c r="BB12" s="616"/>
    </row>
    <row r="13" spans="1:54" ht="40.950000000000003" customHeight="1" x14ac:dyDescent="0.3">
      <c r="A13" s="602"/>
      <c r="B13" s="605"/>
      <c r="C13" s="605"/>
      <c r="D13" s="605"/>
      <c r="E13" s="605"/>
      <c r="F13" s="605"/>
      <c r="G13" s="622"/>
      <c r="H13" s="126" t="s">
        <v>20</v>
      </c>
      <c r="I13" s="127" t="s">
        <v>21</v>
      </c>
      <c r="J13" s="128" t="s">
        <v>19</v>
      </c>
      <c r="K13" s="127" t="s">
        <v>20</v>
      </c>
      <c r="L13" s="127" t="s">
        <v>21</v>
      </c>
      <c r="M13" s="128" t="s">
        <v>19</v>
      </c>
      <c r="N13" s="129" t="s">
        <v>20</v>
      </c>
      <c r="O13" s="127" t="s">
        <v>21</v>
      </c>
      <c r="P13" s="130" t="s">
        <v>19</v>
      </c>
      <c r="Q13" s="131" t="s">
        <v>20</v>
      </c>
      <c r="R13" s="127" t="s">
        <v>21</v>
      </c>
      <c r="S13" s="130" t="s">
        <v>19</v>
      </c>
      <c r="T13" s="131" t="s">
        <v>20</v>
      </c>
      <c r="U13" s="127" t="s">
        <v>21</v>
      </c>
      <c r="V13" s="130" t="s">
        <v>19</v>
      </c>
      <c r="W13" s="131" t="s">
        <v>20</v>
      </c>
      <c r="X13" s="127" t="s">
        <v>21</v>
      </c>
      <c r="Y13" s="130" t="s">
        <v>19</v>
      </c>
      <c r="Z13" s="131" t="s">
        <v>20</v>
      </c>
      <c r="AA13" s="127" t="s">
        <v>21</v>
      </c>
      <c r="AB13" s="130" t="s">
        <v>19</v>
      </c>
      <c r="AC13" s="413" t="s">
        <v>21</v>
      </c>
      <c r="AD13" s="436" t="s">
        <v>19</v>
      </c>
      <c r="AE13" s="131" t="s">
        <v>20</v>
      </c>
      <c r="AF13" s="132" t="s">
        <v>21</v>
      </c>
      <c r="AG13" s="130" t="s">
        <v>19</v>
      </c>
      <c r="AH13" s="127" t="s">
        <v>21</v>
      </c>
      <c r="AI13" s="130" t="s">
        <v>19</v>
      </c>
      <c r="AJ13" s="131" t="s">
        <v>20</v>
      </c>
      <c r="AK13" s="132" t="s">
        <v>21</v>
      </c>
      <c r="AL13" s="130" t="s">
        <v>19</v>
      </c>
      <c r="AM13" s="127" t="s">
        <v>21</v>
      </c>
      <c r="AN13" s="130" t="s">
        <v>19</v>
      </c>
      <c r="AO13" s="131" t="s">
        <v>20</v>
      </c>
      <c r="AP13" s="132" t="s">
        <v>21</v>
      </c>
      <c r="AQ13" s="130" t="s">
        <v>19</v>
      </c>
      <c r="AR13" s="127" t="s">
        <v>21</v>
      </c>
      <c r="AS13" s="130" t="s">
        <v>19</v>
      </c>
      <c r="AT13" s="131" t="s">
        <v>20</v>
      </c>
      <c r="AU13" s="132" t="s">
        <v>21</v>
      </c>
      <c r="AV13" s="130" t="s">
        <v>19</v>
      </c>
      <c r="AW13" s="127" t="s">
        <v>21</v>
      </c>
      <c r="AX13" s="130" t="s">
        <v>19</v>
      </c>
      <c r="AY13" s="131" t="s">
        <v>20</v>
      </c>
      <c r="AZ13" s="127" t="s">
        <v>21</v>
      </c>
      <c r="BA13" s="130" t="s">
        <v>19</v>
      </c>
      <c r="BB13" s="617"/>
    </row>
    <row r="14" spans="1:54" s="100" customFormat="1" ht="16.2" thickBot="1" x14ac:dyDescent="0.35">
      <c r="A14" s="133">
        <v>1</v>
      </c>
      <c r="B14" s="134">
        <v>2</v>
      </c>
      <c r="C14" s="134">
        <v>3</v>
      </c>
      <c r="D14" s="134">
        <v>4</v>
      </c>
      <c r="E14" s="135">
        <v>5</v>
      </c>
      <c r="F14" s="136">
        <v>6</v>
      </c>
      <c r="G14" s="137">
        <v>7</v>
      </c>
      <c r="H14" s="136">
        <v>8</v>
      </c>
      <c r="I14" s="138">
        <v>9</v>
      </c>
      <c r="J14" s="139">
        <v>10</v>
      </c>
      <c r="K14" s="138">
        <v>11</v>
      </c>
      <c r="L14" s="136">
        <v>12</v>
      </c>
      <c r="M14" s="139">
        <v>13</v>
      </c>
      <c r="N14" s="138">
        <v>14</v>
      </c>
      <c r="O14" s="136">
        <v>15</v>
      </c>
      <c r="P14" s="139">
        <v>16</v>
      </c>
      <c r="Q14" s="138">
        <v>17</v>
      </c>
      <c r="R14" s="136">
        <v>18</v>
      </c>
      <c r="S14" s="140">
        <v>19</v>
      </c>
      <c r="T14" s="138">
        <v>20</v>
      </c>
      <c r="U14" s="136">
        <v>21</v>
      </c>
      <c r="V14" s="140">
        <v>22</v>
      </c>
      <c r="W14" s="138">
        <v>23</v>
      </c>
      <c r="X14" s="136">
        <v>24</v>
      </c>
      <c r="Y14" s="140">
        <v>25</v>
      </c>
      <c r="Z14" s="138">
        <v>26</v>
      </c>
      <c r="AA14" s="136">
        <v>24</v>
      </c>
      <c r="AB14" s="140">
        <v>25</v>
      </c>
      <c r="AC14" s="476">
        <v>27</v>
      </c>
      <c r="AD14" s="139">
        <v>28</v>
      </c>
      <c r="AE14" s="141">
        <v>29</v>
      </c>
      <c r="AF14" s="142">
        <v>30</v>
      </c>
      <c r="AG14" s="140">
        <v>31</v>
      </c>
      <c r="AH14" s="139">
        <v>30</v>
      </c>
      <c r="AI14" s="139">
        <v>31</v>
      </c>
      <c r="AJ14" s="141">
        <v>32</v>
      </c>
      <c r="AK14" s="142">
        <v>33</v>
      </c>
      <c r="AL14" s="140">
        <v>34</v>
      </c>
      <c r="AM14" s="136">
        <v>33</v>
      </c>
      <c r="AN14" s="139">
        <v>34</v>
      </c>
      <c r="AO14" s="141">
        <v>35</v>
      </c>
      <c r="AP14" s="142">
        <v>36</v>
      </c>
      <c r="AQ14" s="140">
        <v>37</v>
      </c>
      <c r="AR14" s="136">
        <v>36</v>
      </c>
      <c r="AS14" s="139">
        <v>37</v>
      </c>
      <c r="AT14" s="141">
        <v>38</v>
      </c>
      <c r="AU14" s="142">
        <v>39</v>
      </c>
      <c r="AV14" s="140">
        <v>40</v>
      </c>
      <c r="AW14" s="136">
        <v>39</v>
      </c>
      <c r="AX14" s="139">
        <v>40</v>
      </c>
      <c r="AY14" s="136">
        <v>41</v>
      </c>
      <c r="AZ14" s="143">
        <v>42</v>
      </c>
      <c r="BA14" s="140">
        <v>43</v>
      </c>
      <c r="BB14" s="191">
        <v>44</v>
      </c>
    </row>
    <row r="15" spans="1:54" s="257" customFormat="1" ht="19.649999999999999" customHeight="1" x14ac:dyDescent="0.3">
      <c r="A15" s="635" t="s">
        <v>276</v>
      </c>
      <c r="B15" s="636"/>
      <c r="C15" s="637"/>
      <c r="D15" s="242" t="s">
        <v>258</v>
      </c>
      <c r="E15" s="243">
        <f>SUM(E22+E24)</f>
        <v>51422.9</v>
      </c>
      <c r="F15" s="244">
        <f>SUM(I15+L15+O15+R15+U15+X15+AC15+AH15+AM15+AR15+AW15+AZ15)</f>
        <v>35620.060149999998</v>
      </c>
      <c r="G15" s="383">
        <f>SUM(F15/E15)</f>
        <v>0.69268866886153824</v>
      </c>
      <c r="H15" s="245">
        <f>SUM(H22+H57)</f>
        <v>1238.8499999999999</v>
      </c>
      <c r="I15" s="244">
        <f>SUM(I29+I32+I57)</f>
        <v>1238.8499999999999</v>
      </c>
      <c r="J15" s="379">
        <f>SUM(I15/H15)</f>
        <v>1</v>
      </c>
      <c r="K15" s="244">
        <f>SUM(K29+K54+K59)</f>
        <v>3897.7</v>
      </c>
      <c r="L15" s="244">
        <f>SUM(L22+L57)</f>
        <v>3897.7</v>
      </c>
      <c r="M15" s="379">
        <f>SUM(L15/K15)</f>
        <v>1</v>
      </c>
      <c r="N15" s="247">
        <f>SUM(N22+N57)</f>
        <v>4959.7444799999994</v>
      </c>
      <c r="O15" s="244">
        <f>SUM(O22+O57)</f>
        <v>4959.7444799999994</v>
      </c>
      <c r="P15" s="379"/>
      <c r="Q15" s="243">
        <f>SUM(Q22+Q57)</f>
        <v>5658.8917999999994</v>
      </c>
      <c r="R15" s="244">
        <f>SUM(R22+R59)</f>
        <v>5658.8917999999994</v>
      </c>
      <c r="S15" s="406">
        <f>SUM(R15/Q15)</f>
        <v>1</v>
      </c>
      <c r="T15" s="249">
        <f>SUM(T22+T57)</f>
        <v>2320</v>
      </c>
      <c r="U15" s="243">
        <f>U32+U57</f>
        <v>2062.5</v>
      </c>
      <c r="V15" s="248"/>
      <c r="W15" s="243">
        <f>SUM(W22+W57)</f>
        <v>3820.3</v>
      </c>
      <c r="X15" s="243">
        <f>SUM(X22+X57)</f>
        <v>3676</v>
      </c>
      <c r="Y15" s="248"/>
      <c r="Z15" s="243">
        <f>SUM(Z22+Z57)</f>
        <v>4775.3</v>
      </c>
      <c r="AA15" s="250"/>
      <c r="AB15" s="251"/>
      <c r="AC15" s="414">
        <f>AC32+AC27+AC57</f>
        <v>4274.0540000000001</v>
      </c>
      <c r="AD15" s="379"/>
      <c r="AE15" s="253">
        <f>SUM(AE22+AE57)</f>
        <v>4147</v>
      </c>
      <c r="AF15" s="250"/>
      <c r="AG15" s="252"/>
      <c r="AH15" s="453">
        <f>AH27+AH32+AH57</f>
        <v>3493.4962</v>
      </c>
      <c r="AI15" s="246">
        <f>AH15/AE15</f>
        <v>0.84241528816011579</v>
      </c>
      <c r="AJ15" s="253">
        <f>SUM(AJ22+AJ57)</f>
        <v>5350.8</v>
      </c>
      <c r="AK15" s="250"/>
      <c r="AL15" s="251"/>
      <c r="AM15" s="482">
        <f>AM32+AM57</f>
        <v>2917.0549999999998</v>
      </c>
      <c r="AN15" s="246">
        <f>AM15/AJ15</f>
        <v>0.54516240562158924</v>
      </c>
      <c r="AO15" s="254">
        <f>SUM(AO22+AO57)</f>
        <v>4791.7</v>
      </c>
      <c r="AP15" s="254">
        <f t="shared" ref="AP15:AR15" si="0">SUM(AP22+AP57)</f>
        <v>0</v>
      </c>
      <c r="AQ15" s="254">
        <f t="shared" si="0"/>
        <v>0</v>
      </c>
      <c r="AR15" s="254">
        <f t="shared" si="0"/>
        <v>3441.7686700000004</v>
      </c>
      <c r="AS15" s="246">
        <f>AR15/AO15</f>
        <v>0.71827716050670964</v>
      </c>
      <c r="AT15" s="254">
        <f>SUM(AT22+AT57)</f>
        <v>5025.3999999999996</v>
      </c>
      <c r="AU15" s="255"/>
      <c r="AV15" s="256"/>
      <c r="AW15" s="246"/>
      <c r="AX15" s="246"/>
      <c r="AY15" s="253">
        <f>SUM(AY22+AY59)</f>
        <v>4875.2000000000007</v>
      </c>
      <c r="AZ15" s="246"/>
      <c r="BA15" s="246"/>
      <c r="BB15" s="626"/>
    </row>
    <row r="16" spans="1:54" ht="15.6" x14ac:dyDescent="0.3">
      <c r="A16" s="638"/>
      <c r="B16" s="639"/>
      <c r="C16" s="639"/>
      <c r="D16" s="230" t="s">
        <v>43</v>
      </c>
      <c r="E16" s="408">
        <f>SUM(E15)</f>
        <v>51422.9</v>
      </c>
      <c r="F16" s="408">
        <f>SUM(F15)</f>
        <v>35620.060149999998</v>
      </c>
      <c r="G16" s="362">
        <f>SUM(F16/E16)</f>
        <v>0.69268866886153824</v>
      </c>
      <c r="H16" s="162">
        <f>SUM(H29+H54+H59)</f>
        <v>1238.8499999999999</v>
      </c>
      <c r="I16" s="153">
        <f>SUM(I15)</f>
        <v>1238.8499999999999</v>
      </c>
      <c r="J16" s="368">
        <f>SUM(I16/H16)</f>
        <v>1</v>
      </c>
      <c r="K16" s="153">
        <f>SUM(K29+K54+K59)</f>
        <v>3897.7</v>
      </c>
      <c r="L16" s="153">
        <f>SUM(L15)</f>
        <v>3897.7</v>
      </c>
      <c r="M16" s="368">
        <f>SUM(L16/K16)</f>
        <v>1</v>
      </c>
      <c r="N16" s="155">
        <f>SUM(N29+N54+N59)</f>
        <v>4959.7444799999994</v>
      </c>
      <c r="O16" s="153">
        <f>SUM(O15)</f>
        <v>4959.7444799999994</v>
      </c>
      <c r="P16" s="366"/>
      <c r="Q16" s="164">
        <f>SUM(Q29+Q54+Q59)</f>
        <v>5658.8917999999994</v>
      </c>
      <c r="R16" s="164">
        <f>SUM(R15)</f>
        <v>5658.8917999999994</v>
      </c>
      <c r="S16" s="366">
        <f>SUM(R16/Q16)</f>
        <v>1</v>
      </c>
      <c r="T16" s="165">
        <f>SUM(T30+T33+T60)</f>
        <v>2320</v>
      </c>
      <c r="U16" s="164">
        <f>U15</f>
        <v>2062.5</v>
      </c>
      <c r="V16" s="163"/>
      <c r="W16" s="164">
        <f>SUM(W30+W33+W60)</f>
        <v>3820.3</v>
      </c>
      <c r="X16" s="164">
        <f>SUM(X30+X33+X60)</f>
        <v>3676</v>
      </c>
      <c r="Y16" s="163"/>
      <c r="Z16" s="164">
        <f>SUM(Z30+Z33+Z60)</f>
        <v>4775.3</v>
      </c>
      <c r="AA16" s="166"/>
      <c r="AB16" s="167"/>
      <c r="AC16" s="415">
        <f>AC27+AC32+AC57</f>
        <v>4274.0540000000001</v>
      </c>
      <c r="AD16" s="366"/>
      <c r="AE16" s="165">
        <f>SUM(AE29+AE54+AE59)</f>
        <v>4147</v>
      </c>
      <c r="AF16" s="166"/>
      <c r="AG16" s="168"/>
      <c r="AH16" s="478">
        <f>AH28+AH33+AH58</f>
        <v>3493.5011999999997</v>
      </c>
      <c r="AI16" s="479">
        <f>AH16/AE16</f>
        <v>0.8424164938509765</v>
      </c>
      <c r="AJ16" s="165">
        <f>SUM(AJ29+AJ54+AJ59)</f>
        <v>5350.8</v>
      </c>
      <c r="AK16" s="166"/>
      <c r="AL16" s="167"/>
      <c r="AM16" s="483">
        <f>AM15</f>
        <v>2917.0549999999998</v>
      </c>
      <c r="AN16" s="163">
        <f>AM16/AJ16</f>
        <v>0.54516240562158924</v>
      </c>
      <c r="AO16" s="169">
        <f>SUM(AO29+AO54+AO59)</f>
        <v>4791.7</v>
      </c>
      <c r="AP16" s="169">
        <f t="shared" ref="AP16:AR16" si="1">SUM(AP29+AP54+AP59)</f>
        <v>0</v>
      </c>
      <c r="AQ16" s="169">
        <f t="shared" si="1"/>
        <v>0</v>
      </c>
      <c r="AR16" s="169">
        <f t="shared" si="1"/>
        <v>3441.7686700000004</v>
      </c>
      <c r="AS16" s="163">
        <f>AR16/AO16</f>
        <v>0.71827716050670964</v>
      </c>
      <c r="AT16" s="169">
        <f>SUM(AT30+AT33+AT58)</f>
        <v>5025.3999999999996</v>
      </c>
      <c r="AU16" s="170"/>
      <c r="AV16" s="171"/>
      <c r="AW16" s="163"/>
      <c r="AX16" s="163"/>
      <c r="AY16" s="172">
        <f>SUM(AY29+AY54+AY59)</f>
        <v>4875.2000000000007</v>
      </c>
      <c r="AZ16" s="163"/>
      <c r="BA16" s="163"/>
      <c r="BB16" s="594"/>
    </row>
    <row r="17" spans="1:54" ht="18.75" hidden="1" customHeight="1" x14ac:dyDescent="0.3">
      <c r="A17" s="627" t="s">
        <v>275</v>
      </c>
      <c r="B17" s="628"/>
      <c r="C17" s="629"/>
      <c r="D17" s="235" t="s">
        <v>41</v>
      </c>
      <c r="E17" s="174"/>
      <c r="F17" s="174"/>
      <c r="G17" s="384"/>
      <c r="H17" s="175"/>
      <c r="I17" s="174"/>
      <c r="J17" s="380"/>
      <c r="K17" s="174"/>
      <c r="L17" s="177"/>
      <c r="M17" s="380"/>
      <c r="N17" s="174"/>
      <c r="O17" s="174"/>
      <c r="P17" s="380"/>
      <c r="Q17" s="174"/>
      <c r="R17" s="174"/>
      <c r="S17" s="380"/>
      <c r="T17" s="174"/>
      <c r="U17" s="174"/>
      <c r="V17" s="176"/>
      <c r="W17" s="174"/>
      <c r="X17" s="174"/>
      <c r="Y17" s="176"/>
      <c r="Z17" s="174"/>
      <c r="AA17" s="178"/>
      <c r="AB17" s="179"/>
      <c r="AC17" s="416"/>
      <c r="AD17" s="380"/>
      <c r="AE17" s="177"/>
      <c r="AF17" s="178"/>
      <c r="AG17" s="180"/>
      <c r="AH17" s="455"/>
      <c r="AI17" s="176"/>
      <c r="AJ17" s="177"/>
      <c r="AK17" s="178"/>
      <c r="AL17" s="179"/>
      <c r="AM17" s="176"/>
      <c r="AN17" s="163" t="e">
        <f t="shared" ref="AN17:AN23" si="2">AM17/AJ17</f>
        <v>#DIV/0!</v>
      </c>
      <c r="AO17" s="181"/>
      <c r="AP17" s="178"/>
      <c r="AQ17" s="179"/>
      <c r="AR17" s="176"/>
      <c r="AS17" s="176"/>
      <c r="AT17" s="181"/>
      <c r="AU17" s="182"/>
      <c r="AV17" s="183"/>
      <c r="AW17" s="176"/>
      <c r="AX17" s="176"/>
      <c r="AY17" s="184"/>
      <c r="AZ17" s="176"/>
      <c r="BA17" s="176"/>
      <c r="BB17" s="576"/>
    </row>
    <row r="18" spans="1:54" ht="31.2" hidden="1" x14ac:dyDescent="0.3">
      <c r="A18" s="630"/>
      <c r="B18" s="631"/>
      <c r="C18" s="632"/>
      <c r="D18" s="236" t="s">
        <v>37</v>
      </c>
      <c r="E18" s="231"/>
      <c r="F18" s="185"/>
      <c r="G18" s="385"/>
      <c r="H18" s="145"/>
      <c r="I18" s="144"/>
      <c r="J18" s="381"/>
      <c r="K18" s="144"/>
      <c r="L18" s="147"/>
      <c r="M18" s="381"/>
      <c r="N18" s="144"/>
      <c r="O18" s="144"/>
      <c r="P18" s="381"/>
      <c r="Q18" s="144"/>
      <c r="R18" s="144"/>
      <c r="S18" s="381"/>
      <c r="T18" s="144"/>
      <c r="U18" s="144"/>
      <c r="V18" s="144"/>
      <c r="W18" s="144"/>
      <c r="X18" s="144"/>
      <c r="Y18" s="144"/>
      <c r="Z18" s="144"/>
      <c r="AA18" s="148"/>
      <c r="AB18" s="149"/>
      <c r="AC18" s="417"/>
      <c r="AD18" s="381"/>
      <c r="AE18" s="147"/>
      <c r="AF18" s="148"/>
      <c r="AG18" s="150"/>
      <c r="AH18" s="456"/>
      <c r="AI18" s="144"/>
      <c r="AJ18" s="147"/>
      <c r="AK18" s="148"/>
      <c r="AL18" s="149"/>
      <c r="AM18" s="144"/>
      <c r="AN18" s="163" t="e">
        <f t="shared" si="2"/>
        <v>#DIV/0!</v>
      </c>
      <c r="AO18" s="151"/>
      <c r="AP18" s="148"/>
      <c r="AQ18" s="149"/>
      <c r="AR18" s="144"/>
      <c r="AS18" s="144"/>
      <c r="AT18" s="151"/>
      <c r="AU18" s="146"/>
      <c r="AV18" s="146"/>
      <c r="AW18" s="144"/>
      <c r="AX18" s="144"/>
      <c r="AY18" s="149"/>
      <c r="AZ18" s="144"/>
      <c r="BA18" s="144"/>
      <c r="BB18" s="634"/>
    </row>
    <row r="19" spans="1:54" ht="33.6" hidden="1" customHeight="1" x14ac:dyDescent="0.3">
      <c r="A19" s="630"/>
      <c r="B19" s="631"/>
      <c r="C19" s="632"/>
      <c r="D19" s="237" t="s">
        <v>2</v>
      </c>
      <c r="E19" s="165"/>
      <c r="F19" s="164"/>
      <c r="G19" s="362"/>
      <c r="H19" s="152"/>
      <c r="I19" s="153"/>
      <c r="J19" s="368"/>
      <c r="K19" s="153"/>
      <c r="L19" s="156"/>
      <c r="M19" s="368"/>
      <c r="N19" s="153"/>
      <c r="O19" s="153"/>
      <c r="P19" s="368"/>
      <c r="Q19" s="153"/>
      <c r="R19" s="153"/>
      <c r="S19" s="368"/>
      <c r="T19" s="153"/>
      <c r="U19" s="153"/>
      <c r="V19" s="154"/>
      <c r="W19" s="153"/>
      <c r="X19" s="153"/>
      <c r="Y19" s="154"/>
      <c r="Z19" s="153"/>
      <c r="AA19" s="157"/>
      <c r="AB19" s="158"/>
      <c r="AC19" s="418"/>
      <c r="AD19" s="368"/>
      <c r="AE19" s="156"/>
      <c r="AF19" s="157"/>
      <c r="AG19" s="159"/>
      <c r="AH19" s="457"/>
      <c r="AI19" s="154"/>
      <c r="AJ19" s="156"/>
      <c r="AK19" s="157"/>
      <c r="AL19" s="158"/>
      <c r="AM19" s="154"/>
      <c r="AN19" s="163" t="e">
        <f t="shared" si="2"/>
        <v>#DIV/0!</v>
      </c>
      <c r="AO19" s="160"/>
      <c r="AP19" s="157"/>
      <c r="AQ19" s="158"/>
      <c r="AR19" s="154"/>
      <c r="AS19" s="154"/>
      <c r="AT19" s="160"/>
      <c r="AU19" s="157"/>
      <c r="AV19" s="161"/>
      <c r="AW19" s="154"/>
      <c r="AX19" s="154"/>
      <c r="AY19" s="186"/>
      <c r="AZ19" s="154"/>
      <c r="BA19" s="154"/>
      <c r="BB19" s="634"/>
    </row>
    <row r="20" spans="1:54" ht="15.6" hidden="1" x14ac:dyDescent="0.3">
      <c r="A20" s="630"/>
      <c r="B20" s="631"/>
      <c r="C20" s="632"/>
      <c r="D20" s="238" t="s">
        <v>43</v>
      </c>
      <c r="E20" s="165"/>
      <c r="F20" s="164"/>
      <c r="G20" s="362"/>
      <c r="H20" s="173"/>
      <c r="I20" s="164"/>
      <c r="J20" s="366"/>
      <c r="K20" s="164"/>
      <c r="L20" s="165"/>
      <c r="M20" s="366"/>
      <c r="N20" s="164"/>
      <c r="O20" s="164"/>
      <c r="P20" s="366"/>
      <c r="Q20" s="164"/>
      <c r="R20" s="164"/>
      <c r="S20" s="366"/>
      <c r="T20" s="164"/>
      <c r="U20" s="164"/>
      <c r="V20" s="163"/>
      <c r="W20" s="164"/>
      <c r="X20" s="164"/>
      <c r="Y20" s="163"/>
      <c r="Z20" s="164"/>
      <c r="AA20" s="166"/>
      <c r="AB20" s="167"/>
      <c r="AC20" s="415"/>
      <c r="AD20" s="366"/>
      <c r="AE20" s="165"/>
      <c r="AF20" s="166"/>
      <c r="AG20" s="168"/>
      <c r="AH20" s="454"/>
      <c r="AI20" s="163"/>
      <c r="AJ20" s="165"/>
      <c r="AK20" s="166"/>
      <c r="AL20" s="167"/>
      <c r="AM20" s="163"/>
      <c r="AN20" s="163" t="e">
        <f t="shared" si="2"/>
        <v>#DIV/0!</v>
      </c>
      <c r="AO20" s="169"/>
      <c r="AP20" s="166"/>
      <c r="AQ20" s="167"/>
      <c r="AR20" s="163"/>
      <c r="AS20" s="163"/>
      <c r="AT20" s="169"/>
      <c r="AU20" s="170"/>
      <c r="AV20" s="171"/>
      <c r="AW20" s="163"/>
      <c r="AX20" s="163"/>
      <c r="AY20" s="172"/>
      <c r="AZ20" s="163"/>
      <c r="BA20" s="163"/>
      <c r="BB20" s="634"/>
    </row>
    <row r="21" spans="1:54" ht="34.950000000000003" hidden="1" customHeight="1" x14ac:dyDescent="0.3">
      <c r="A21" s="630"/>
      <c r="B21" s="633"/>
      <c r="C21" s="632"/>
      <c r="D21" s="239" t="s">
        <v>268</v>
      </c>
      <c r="E21" s="165"/>
      <c r="F21" s="164"/>
      <c r="G21" s="362"/>
      <c r="H21" s="173"/>
      <c r="I21" s="164"/>
      <c r="J21" s="366"/>
      <c r="K21" s="164"/>
      <c r="L21" s="165"/>
      <c r="M21" s="366"/>
      <c r="N21" s="164"/>
      <c r="O21" s="164"/>
      <c r="P21" s="366"/>
      <c r="Q21" s="164"/>
      <c r="R21" s="164"/>
      <c r="S21" s="366"/>
      <c r="T21" s="164"/>
      <c r="U21" s="164"/>
      <c r="V21" s="163"/>
      <c r="W21" s="164"/>
      <c r="X21" s="164"/>
      <c r="Y21" s="163"/>
      <c r="Z21" s="164"/>
      <c r="AA21" s="166"/>
      <c r="AB21" s="167"/>
      <c r="AC21" s="415"/>
      <c r="AD21" s="366"/>
      <c r="AE21" s="165"/>
      <c r="AF21" s="166"/>
      <c r="AG21" s="168"/>
      <c r="AH21" s="454"/>
      <c r="AI21" s="163"/>
      <c r="AJ21" s="165"/>
      <c r="AK21" s="166"/>
      <c r="AL21" s="167"/>
      <c r="AM21" s="163"/>
      <c r="AN21" s="163" t="e">
        <f t="shared" si="2"/>
        <v>#DIV/0!</v>
      </c>
      <c r="AO21" s="169"/>
      <c r="AP21" s="166"/>
      <c r="AQ21" s="167"/>
      <c r="AR21" s="163"/>
      <c r="AS21" s="163"/>
      <c r="AT21" s="169"/>
      <c r="AU21" s="170"/>
      <c r="AV21" s="171"/>
      <c r="AW21" s="163"/>
      <c r="AX21" s="163"/>
      <c r="AY21" s="170"/>
      <c r="AZ21" s="163"/>
      <c r="BA21" s="163"/>
      <c r="BB21" s="634"/>
    </row>
    <row r="22" spans="1:54" s="269" customFormat="1" ht="17.25" customHeight="1" x14ac:dyDescent="0.3">
      <c r="A22" s="643" t="s">
        <v>274</v>
      </c>
      <c r="B22" s="644"/>
      <c r="C22" s="645"/>
      <c r="D22" s="258" t="s">
        <v>41</v>
      </c>
      <c r="E22" s="259">
        <f>SUM(E27+E32)</f>
        <v>12665.1</v>
      </c>
      <c r="F22" s="260">
        <f>SUM(I22+L22+O22+R22+U22+X22+AC22+AH22+AM22+AR22+AW22+AZ22)</f>
        <v>7309.5226700000003</v>
      </c>
      <c r="G22" s="386">
        <f>SUM(F22/E22)</f>
        <v>0.57713896218742844</v>
      </c>
      <c r="H22" s="261">
        <f>SUM(H27+H32)</f>
        <v>550.95000000000005</v>
      </c>
      <c r="I22" s="260">
        <f>SUM(I29+I32)</f>
        <v>550.95000000000005</v>
      </c>
      <c r="J22" s="382">
        <f>SUM(I22/H22)</f>
        <v>1</v>
      </c>
      <c r="K22" s="260">
        <f>SUM(K27+K32)</f>
        <v>520.1</v>
      </c>
      <c r="L22" s="259">
        <f>SUM(L29+L54)</f>
        <v>520.1</v>
      </c>
      <c r="M22" s="382">
        <f>SUM(L22/K22)</f>
        <v>1</v>
      </c>
      <c r="N22" s="260">
        <f>SUM(N27+N32)</f>
        <v>2064.3000000000002</v>
      </c>
      <c r="O22" s="260">
        <f>SUM(O29+O54)</f>
        <v>2064.3000000000002</v>
      </c>
      <c r="P22" s="382">
        <f>SUM(O22/N22)</f>
        <v>1</v>
      </c>
      <c r="Q22" s="260">
        <f>SUM(Q27+Q32)</f>
        <v>1649.9999999999998</v>
      </c>
      <c r="R22" s="260">
        <f>SUM(R29+R32)</f>
        <v>1650</v>
      </c>
      <c r="S22" s="382">
        <f>SUM(R22/Q22)</f>
        <v>1.0000000000000002</v>
      </c>
      <c r="T22" s="260">
        <f>SUM(T27+T32)</f>
        <v>220</v>
      </c>
      <c r="U22" s="260">
        <f>U23</f>
        <v>295.7</v>
      </c>
      <c r="V22" s="262"/>
      <c r="W22" s="260">
        <f>SUM(W27+W32)</f>
        <v>520.29999999999995</v>
      </c>
      <c r="X22" s="260">
        <f>X32</f>
        <v>200.40000000000003</v>
      </c>
      <c r="Y22" s="262"/>
      <c r="Z22" s="260">
        <f>SUM(Z27+Z32)</f>
        <v>1095.3</v>
      </c>
      <c r="AA22" s="263"/>
      <c r="AB22" s="264"/>
      <c r="AC22" s="419">
        <f>AC32</f>
        <v>1065.8539999999998</v>
      </c>
      <c r="AD22" s="382"/>
      <c r="AE22" s="259">
        <f>SUM(AE27+AE32)</f>
        <v>367</v>
      </c>
      <c r="AF22" s="263"/>
      <c r="AG22" s="265"/>
      <c r="AH22" s="458">
        <f>AH32</f>
        <v>198.69499999999999</v>
      </c>
      <c r="AI22" s="382">
        <f>AH22/AE22</f>
        <v>0.54140326975476838</v>
      </c>
      <c r="AJ22" s="259">
        <f>SUM(AJ27+AJ32)</f>
        <v>1250.8</v>
      </c>
      <c r="AK22" s="263"/>
      <c r="AL22" s="264"/>
      <c r="AM22" s="458">
        <f>AM27+AM32</f>
        <v>235.05500000000001</v>
      </c>
      <c r="AN22" s="484">
        <f t="shared" si="2"/>
        <v>0.18792372881355934</v>
      </c>
      <c r="AO22" s="266">
        <f>SUM(AO27+AO32)</f>
        <v>1441.7</v>
      </c>
      <c r="AP22" s="266">
        <f t="shared" ref="AP22:AR22" si="3">SUM(AP27+AP32)</f>
        <v>0</v>
      </c>
      <c r="AQ22" s="266">
        <f t="shared" si="3"/>
        <v>0</v>
      </c>
      <c r="AR22" s="266">
        <f t="shared" si="3"/>
        <v>528.46866999999997</v>
      </c>
      <c r="AS22" s="262">
        <f>AR22/AO22</f>
        <v>0.3665593882222376</v>
      </c>
      <c r="AT22" s="266">
        <f>SUM(AT27+AT32)</f>
        <v>1125.4000000000001</v>
      </c>
      <c r="AU22" s="267"/>
      <c r="AV22" s="268"/>
      <c r="AW22" s="262"/>
      <c r="AX22" s="262"/>
      <c r="AY22" s="259">
        <f>SUM(AY27+AY32)</f>
        <v>1297.2000000000003</v>
      </c>
      <c r="AZ22" s="262"/>
      <c r="BA22" s="262"/>
      <c r="BB22" s="634"/>
    </row>
    <row r="23" spans="1:54" ht="15.6" x14ac:dyDescent="0.3">
      <c r="A23" s="649"/>
      <c r="B23" s="650"/>
      <c r="C23" s="651"/>
      <c r="D23" s="240" t="s">
        <v>43</v>
      </c>
      <c r="E23" s="165">
        <f>SUM(H23+K23+N23+Q23+T23+W23+Z23+AE23+AJ23+AO23+AT23+AY23)</f>
        <v>12103.050000000001</v>
      </c>
      <c r="F23" s="164">
        <f>SUM(F22)</f>
        <v>7309.5226700000003</v>
      </c>
      <c r="G23" s="362">
        <f>SUM(F23/E23)</f>
        <v>0.60394054969615096</v>
      </c>
      <c r="H23" s="173">
        <f>SUM(H22)</f>
        <v>550.95000000000005</v>
      </c>
      <c r="I23" s="164">
        <f>SUM(I22)</f>
        <v>550.95000000000005</v>
      </c>
      <c r="J23" s="366">
        <f>SUM(I23/H23)</f>
        <v>1</v>
      </c>
      <c r="K23" s="164">
        <f>SUM(K22)</f>
        <v>520.1</v>
      </c>
      <c r="L23" s="165">
        <f>SUM(L22)</f>
        <v>520.1</v>
      </c>
      <c r="M23" s="366">
        <f>SUM(L23/K23)</f>
        <v>1</v>
      </c>
      <c r="N23" s="164">
        <f>SUM(N22)</f>
        <v>2064.3000000000002</v>
      </c>
      <c r="O23" s="164">
        <f>SUM(O30+O55)</f>
        <v>2064.3000000000002</v>
      </c>
      <c r="P23" s="366">
        <f>SUM(O23/N23)</f>
        <v>1</v>
      </c>
      <c r="Q23" s="164">
        <f>SUM(Q22)</f>
        <v>1649.9999999999998</v>
      </c>
      <c r="R23" s="164">
        <f>SUM(R22)</f>
        <v>1650</v>
      </c>
      <c r="S23" s="366">
        <f>SUM(R23/Q23)</f>
        <v>1.0000000000000002</v>
      </c>
      <c r="T23" s="164">
        <f>SUM(T22)</f>
        <v>220</v>
      </c>
      <c r="U23" s="164">
        <f>U33</f>
        <v>295.7</v>
      </c>
      <c r="V23" s="163"/>
      <c r="W23" s="164">
        <f>SUM(W22)</f>
        <v>520.29999999999995</v>
      </c>
      <c r="X23" s="164">
        <f>SUM(X22)</f>
        <v>200.40000000000003</v>
      </c>
      <c r="Y23" s="163"/>
      <c r="Z23" s="164">
        <f>SUM(Z22)</f>
        <v>1095.3</v>
      </c>
      <c r="AA23" s="166"/>
      <c r="AB23" s="167"/>
      <c r="AC23" s="415">
        <f>AC33</f>
        <v>1065.8539999999998</v>
      </c>
      <c r="AD23" s="366"/>
      <c r="AE23" s="165">
        <f>SUM(AE22)</f>
        <v>367</v>
      </c>
      <c r="AF23" s="166"/>
      <c r="AG23" s="168"/>
      <c r="AH23" s="455">
        <f>AH33</f>
        <v>198.7</v>
      </c>
      <c r="AI23" s="380">
        <f>AH23/AE23</f>
        <v>0.54141689373296997</v>
      </c>
      <c r="AJ23" s="165">
        <f>SUM(AJ22)</f>
        <v>1250.8</v>
      </c>
      <c r="AK23" s="166"/>
      <c r="AL23" s="167"/>
      <c r="AM23" s="454">
        <f>AM22</f>
        <v>235.05500000000001</v>
      </c>
      <c r="AN23" s="163">
        <f t="shared" si="2"/>
        <v>0.18792372881355934</v>
      </c>
      <c r="AO23" s="169">
        <f>SUM(AO22)</f>
        <v>1441.7</v>
      </c>
      <c r="AP23" s="169">
        <f t="shared" ref="AP23:AR23" si="4">SUM(AP22)</f>
        <v>0</v>
      </c>
      <c r="AQ23" s="169">
        <f t="shared" si="4"/>
        <v>0</v>
      </c>
      <c r="AR23" s="169">
        <f t="shared" si="4"/>
        <v>528.46866999999997</v>
      </c>
      <c r="AS23" s="163">
        <f>AR23/AO23</f>
        <v>0.3665593882222376</v>
      </c>
      <c r="AT23" s="181">
        <f>SUM(AT28+AT33)</f>
        <v>1125.4000000000001</v>
      </c>
      <c r="AU23" s="170"/>
      <c r="AV23" s="171"/>
      <c r="AW23" s="163"/>
      <c r="AX23" s="163"/>
      <c r="AY23" s="177">
        <f>SUM(AY28+AY33)</f>
        <v>1297.2000000000003</v>
      </c>
      <c r="AZ23" s="163"/>
      <c r="BA23" s="163"/>
      <c r="BB23" s="634"/>
    </row>
    <row r="24" spans="1:54" s="269" customFormat="1" ht="37.200000000000003" customHeight="1" x14ac:dyDescent="0.3">
      <c r="A24" s="643" t="s">
        <v>272</v>
      </c>
      <c r="B24" s="644"/>
      <c r="C24" s="645"/>
      <c r="D24" s="258" t="s">
        <v>41</v>
      </c>
      <c r="E24" s="259">
        <f>SUM(E57)</f>
        <v>38757.800000000003</v>
      </c>
      <c r="F24" s="260">
        <f>SUM(F57)</f>
        <v>28310.537479999995</v>
      </c>
      <c r="G24" s="386">
        <f>SUM(F24/E24)</f>
        <v>0.73044748360330036</v>
      </c>
      <c r="H24" s="261" t="s">
        <v>273</v>
      </c>
      <c r="I24" s="260" t="s">
        <v>273</v>
      </c>
      <c r="J24" s="261" t="s">
        <v>273</v>
      </c>
      <c r="K24" s="260" t="s">
        <v>273</v>
      </c>
      <c r="L24" s="261" t="s">
        <v>273</v>
      </c>
      <c r="M24" s="260" t="s">
        <v>273</v>
      </c>
      <c r="N24" s="261" t="s">
        <v>273</v>
      </c>
      <c r="O24" s="260" t="s">
        <v>273</v>
      </c>
      <c r="P24" s="261" t="s">
        <v>273</v>
      </c>
      <c r="Q24" s="260" t="s">
        <v>273</v>
      </c>
      <c r="R24" s="261" t="s">
        <v>273</v>
      </c>
      <c r="S24" s="260" t="s">
        <v>273</v>
      </c>
      <c r="T24" s="261" t="s">
        <v>273</v>
      </c>
      <c r="U24" s="260" t="s">
        <v>273</v>
      </c>
      <c r="V24" s="261" t="s">
        <v>273</v>
      </c>
      <c r="W24" s="260" t="s">
        <v>273</v>
      </c>
      <c r="X24" s="261" t="s">
        <v>273</v>
      </c>
      <c r="Y24" s="260" t="s">
        <v>273</v>
      </c>
      <c r="Z24" s="261" t="s">
        <v>273</v>
      </c>
      <c r="AA24" s="260" t="s">
        <v>273</v>
      </c>
      <c r="AB24" s="261" t="s">
        <v>273</v>
      </c>
      <c r="AC24" s="420" t="s">
        <v>273</v>
      </c>
      <c r="AD24" s="386" t="s">
        <v>273</v>
      </c>
      <c r="AE24" s="260" t="s">
        <v>273</v>
      </c>
      <c r="AF24" s="261" t="s">
        <v>273</v>
      </c>
      <c r="AG24" s="260" t="s">
        <v>273</v>
      </c>
      <c r="AH24" s="459" t="s">
        <v>273</v>
      </c>
      <c r="AI24" s="260" t="s">
        <v>273</v>
      </c>
      <c r="AJ24" s="261" t="s">
        <v>273</v>
      </c>
      <c r="AK24" s="260" t="s">
        <v>273</v>
      </c>
      <c r="AL24" s="261" t="s">
        <v>273</v>
      </c>
      <c r="AM24" s="260" t="s">
        <v>273</v>
      </c>
      <c r="AN24" s="261" t="s">
        <v>273</v>
      </c>
      <c r="AO24" s="260" t="s">
        <v>273</v>
      </c>
      <c r="AP24" s="261" t="s">
        <v>273</v>
      </c>
      <c r="AQ24" s="260" t="s">
        <v>273</v>
      </c>
      <c r="AR24" s="261" t="s">
        <v>273</v>
      </c>
      <c r="AS24" s="260" t="s">
        <v>273</v>
      </c>
      <c r="AT24" s="261" t="s">
        <v>273</v>
      </c>
      <c r="AU24" s="260" t="s">
        <v>273</v>
      </c>
      <c r="AV24" s="261" t="s">
        <v>273</v>
      </c>
      <c r="AW24" s="260" t="s">
        <v>273</v>
      </c>
      <c r="AX24" s="261" t="s">
        <v>273</v>
      </c>
      <c r="AY24" s="260" t="s">
        <v>273</v>
      </c>
      <c r="AZ24" s="261" t="s">
        <v>273</v>
      </c>
      <c r="BA24" s="260" t="s">
        <v>273</v>
      </c>
      <c r="BB24" s="270"/>
    </row>
    <row r="25" spans="1:54" ht="37.200000000000003" customHeight="1" x14ac:dyDescent="0.3">
      <c r="A25" s="646"/>
      <c r="B25" s="647"/>
      <c r="C25" s="648"/>
      <c r="D25" s="240" t="s">
        <v>43</v>
      </c>
      <c r="E25" s="165">
        <f>SUM(E24)</f>
        <v>38757.800000000003</v>
      </c>
      <c r="F25" s="164">
        <f>SUM(F24)</f>
        <v>28310.537479999995</v>
      </c>
      <c r="G25" s="362">
        <f>SUM(F25/E25)</f>
        <v>0.73044748360330036</v>
      </c>
      <c r="H25" s="175" t="s">
        <v>273</v>
      </c>
      <c r="I25" s="174" t="s">
        <v>273</v>
      </c>
      <c r="J25" s="175" t="s">
        <v>273</v>
      </c>
      <c r="K25" s="174" t="s">
        <v>273</v>
      </c>
      <c r="L25" s="175" t="s">
        <v>273</v>
      </c>
      <c r="M25" s="174" t="s">
        <v>273</v>
      </c>
      <c r="N25" s="175" t="s">
        <v>273</v>
      </c>
      <c r="O25" s="174" t="s">
        <v>273</v>
      </c>
      <c r="P25" s="175" t="s">
        <v>273</v>
      </c>
      <c r="Q25" s="174" t="s">
        <v>273</v>
      </c>
      <c r="R25" s="175" t="s">
        <v>273</v>
      </c>
      <c r="S25" s="174" t="s">
        <v>273</v>
      </c>
      <c r="T25" s="175" t="s">
        <v>273</v>
      </c>
      <c r="U25" s="174" t="s">
        <v>273</v>
      </c>
      <c r="V25" s="175" t="s">
        <v>273</v>
      </c>
      <c r="W25" s="174" t="s">
        <v>273</v>
      </c>
      <c r="X25" s="175" t="s">
        <v>273</v>
      </c>
      <c r="Y25" s="174" t="s">
        <v>273</v>
      </c>
      <c r="Z25" s="175" t="s">
        <v>273</v>
      </c>
      <c r="AA25" s="174" t="s">
        <v>273</v>
      </c>
      <c r="AB25" s="175" t="s">
        <v>273</v>
      </c>
      <c r="AC25" s="421" t="s">
        <v>273</v>
      </c>
      <c r="AD25" s="384" t="s">
        <v>273</v>
      </c>
      <c r="AE25" s="174" t="s">
        <v>273</v>
      </c>
      <c r="AF25" s="175" t="s">
        <v>273</v>
      </c>
      <c r="AG25" s="174" t="s">
        <v>273</v>
      </c>
      <c r="AH25" s="460" t="s">
        <v>273</v>
      </c>
      <c r="AI25" s="174" t="s">
        <v>273</v>
      </c>
      <c r="AJ25" s="175" t="s">
        <v>273</v>
      </c>
      <c r="AK25" s="174" t="s">
        <v>273</v>
      </c>
      <c r="AL25" s="175" t="s">
        <v>273</v>
      </c>
      <c r="AM25" s="174" t="s">
        <v>273</v>
      </c>
      <c r="AN25" s="175" t="s">
        <v>273</v>
      </c>
      <c r="AO25" s="174" t="s">
        <v>273</v>
      </c>
      <c r="AP25" s="175" t="s">
        <v>273</v>
      </c>
      <c r="AQ25" s="174" t="s">
        <v>273</v>
      </c>
      <c r="AR25" s="175" t="s">
        <v>273</v>
      </c>
      <c r="AS25" s="174" t="s">
        <v>273</v>
      </c>
      <c r="AT25" s="175" t="s">
        <v>273</v>
      </c>
      <c r="AU25" s="174" t="s">
        <v>273</v>
      </c>
      <c r="AV25" s="175" t="s">
        <v>273</v>
      </c>
      <c r="AW25" s="174" t="s">
        <v>273</v>
      </c>
      <c r="AX25" s="175" t="s">
        <v>273</v>
      </c>
      <c r="AY25" s="174" t="s">
        <v>273</v>
      </c>
      <c r="AZ25" s="175" t="s">
        <v>273</v>
      </c>
      <c r="BA25" s="174" t="s">
        <v>273</v>
      </c>
      <c r="BB25" s="234"/>
    </row>
    <row r="26" spans="1:54" s="114" customFormat="1" ht="15.6" x14ac:dyDescent="0.3">
      <c r="A26" s="570" t="s">
        <v>286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AZ26" s="571"/>
      <c r="BA26" s="571"/>
      <c r="BB26" s="572"/>
    </row>
    <row r="27" spans="1:54" s="283" customFormat="1" ht="18.75" customHeight="1" x14ac:dyDescent="0.3">
      <c r="A27" s="558" t="s">
        <v>1</v>
      </c>
      <c r="B27" s="560" t="s">
        <v>287</v>
      </c>
      <c r="C27" s="560" t="s">
        <v>311</v>
      </c>
      <c r="D27" s="271" t="s">
        <v>41</v>
      </c>
      <c r="E27" s="272">
        <v>2066.9</v>
      </c>
      <c r="F27" s="272">
        <f>SUM(I27+L27+O27+R27+U27+X27+AC27+AH27+AM27+AR27+AW27+AZ27)</f>
        <v>1976.4499999999998</v>
      </c>
      <c r="G27" s="361">
        <f>SUM(F27/E27)</f>
        <v>0.95623881174706071</v>
      </c>
      <c r="H27" s="273">
        <f>SUM(H28)</f>
        <v>469.75</v>
      </c>
      <c r="I27" s="273">
        <v>469.75</v>
      </c>
      <c r="J27" s="365">
        <f>SUM(I27/H27)</f>
        <v>1</v>
      </c>
      <c r="K27" s="273">
        <v>97.4</v>
      </c>
      <c r="L27" s="273">
        <v>97.4</v>
      </c>
      <c r="M27" s="365">
        <f>SUM(L27/K27)</f>
        <v>1</v>
      </c>
      <c r="N27" s="273">
        <v>1409.3</v>
      </c>
      <c r="O27" s="273">
        <v>1409.3</v>
      </c>
      <c r="P27" s="401">
        <f>SUM(O27/N27)</f>
        <v>1</v>
      </c>
      <c r="Q27" s="273"/>
      <c r="R27" s="273"/>
      <c r="S27" s="274"/>
      <c r="T27" s="273"/>
      <c r="U27" s="273"/>
      <c r="V27" s="274"/>
      <c r="W27" s="273">
        <v>0</v>
      </c>
      <c r="X27" s="273"/>
      <c r="Y27" s="274"/>
      <c r="Z27" s="273"/>
      <c r="AA27" s="276"/>
      <c r="AB27" s="277"/>
      <c r="AC27" s="422"/>
      <c r="AD27" s="401"/>
      <c r="AE27" s="273"/>
      <c r="AF27" s="276"/>
      <c r="AG27" s="277"/>
      <c r="AH27" s="461"/>
      <c r="AI27" s="275"/>
      <c r="AJ27" s="273"/>
      <c r="AK27" s="276"/>
      <c r="AL27" s="277"/>
      <c r="AM27" s="278"/>
      <c r="AN27" s="275"/>
      <c r="AO27" s="279"/>
      <c r="AP27" s="280"/>
      <c r="AQ27" s="277"/>
      <c r="AR27" s="274"/>
      <c r="AS27" s="274"/>
      <c r="AT27" s="273"/>
      <c r="AU27" s="281"/>
      <c r="AV27" s="277"/>
      <c r="AW27" s="278"/>
      <c r="AX27" s="275"/>
      <c r="AY27" s="273">
        <f>SUM(AY28)</f>
        <v>90.4</v>
      </c>
      <c r="AZ27" s="282"/>
      <c r="BA27" s="275"/>
      <c r="BB27" s="626" t="s">
        <v>343</v>
      </c>
    </row>
    <row r="28" spans="1:54" ht="52.5" customHeight="1" x14ac:dyDescent="0.3">
      <c r="A28" s="559"/>
      <c r="B28" s="561"/>
      <c r="C28" s="561"/>
      <c r="D28" s="232" t="s">
        <v>43</v>
      </c>
      <c r="E28" s="164">
        <f>SUM(H28+K28+N28+Q28+T28+W28+Z28+AE28+AJ28+AO28+AT28+AY28)</f>
        <v>2066.85</v>
      </c>
      <c r="F28" s="164">
        <f>SUM(AZ28+AW28+AR28+AM28+AH28+AC28+X28+U28+R28+O28+L28+I28)</f>
        <v>1976.45</v>
      </c>
      <c r="G28" s="362">
        <f>SUM(F28/E28)</f>
        <v>0.95626194450492297</v>
      </c>
      <c r="H28" s="164">
        <v>469.75</v>
      </c>
      <c r="I28" s="164">
        <f>SUM(I27)</f>
        <v>469.75</v>
      </c>
      <c r="J28" s="366">
        <f>SUM(I28/H28)</f>
        <v>1</v>
      </c>
      <c r="K28" s="164">
        <v>97.4</v>
      </c>
      <c r="L28" s="164">
        <v>97.4</v>
      </c>
      <c r="M28" s="366">
        <f>SUM(L28/K28)</f>
        <v>1</v>
      </c>
      <c r="N28" s="164">
        <f>SUM(N27)</f>
        <v>1409.3</v>
      </c>
      <c r="O28" s="164">
        <v>1409.3</v>
      </c>
      <c r="P28" s="399">
        <f>SUM(O28/N28)</f>
        <v>1</v>
      </c>
      <c r="Q28" s="164"/>
      <c r="R28" s="164"/>
      <c r="S28" s="163"/>
      <c r="T28" s="164"/>
      <c r="U28" s="164"/>
      <c r="V28" s="163"/>
      <c r="W28" s="164"/>
      <c r="X28" s="164"/>
      <c r="Y28" s="163"/>
      <c r="Z28" s="164"/>
      <c r="AA28" s="166"/>
      <c r="AB28" s="168"/>
      <c r="AC28" s="423"/>
      <c r="AD28" s="399"/>
      <c r="AE28" s="164"/>
      <c r="AF28" s="166"/>
      <c r="AG28" s="168"/>
      <c r="AH28" s="462"/>
      <c r="AI28" s="171"/>
      <c r="AJ28" s="164"/>
      <c r="AK28" s="166"/>
      <c r="AL28" s="168"/>
      <c r="AM28" s="190"/>
      <c r="AN28" s="171"/>
      <c r="AO28" s="164"/>
      <c r="AP28" s="166"/>
      <c r="AQ28" s="168"/>
      <c r="AR28" s="190"/>
      <c r="AS28" s="171"/>
      <c r="AT28" s="164"/>
      <c r="AU28" s="166"/>
      <c r="AV28" s="168"/>
      <c r="AW28" s="190"/>
      <c r="AX28" s="171"/>
      <c r="AY28" s="164">
        <v>90.4</v>
      </c>
      <c r="AZ28" s="165"/>
      <c r="BA28" s="233"/>
      <c r="BB28" s="640"/>
    </row>
    <row r="29" spans="1:54" s="293" customFormat="1" ht="20.25" customHeight="1" x14ac:dyDescent="0.3">
      <c r="A29" s="564"/>
      <c r="B29" s="566" t="s">
        <v>269</v>
      </c>
      <c r="C29" s="560"/>
      <c r="D29" s="284" t="s">
        <v>41</v>
      </c>
      <c r="E29" s="410">
        <f>SUM(H29+K29+N29+Q29+T29+W29+Z29+AE29+AJ29+AO29+AT29+AY29)</f>
        <v>2066.85</v>
      </c>
      <c r="F29" s="285">
        <f>SUM(I29+L29+O29+R29+U29+X29+AC29+AH29+AM29+AR29+AW29+AZ29)</f>
        <v>1976.4499999999998</v>
      </c>
      <c r="G29" s="363">
        <f>SUM(F29/E29)</f>
        <v>0.95626194450492286</v>
      </c>
      <c r="H29" s="285">
        <f>SUM(H30)</f>
        <v>469.75</v>
      </c>
      <c r="I29" s="285">
        <f>SUM(I27)</f>
        <v>469.75</v>
      </c>
      <c r="J29" s="367">
        <f>SUM(I29/H29)</f>
        <v>1</v>
      </c>
      <c r="K29" s="285">
        <v>97.4</v>
      </c>
      <c r="L29" s="285">
        <v>97.4</v>
      </c>
      <c r="M29" s="367">
        <f>SUM(L29/K29)</f>
        <v>1</v>
      </c>
      <c r="N29" s="285">
        <f>SUM(N27)</f>
        <v>1409.3</v>
      </c>
      <c r="O29" s="285">
        <f>SUM(O27)</f>
        <v>1409.3</v>
      </c>
      <c r="P29" s="402">
        <f>SUM(O29/N29)</f>
        <v>1</v>
      </c>
      <c r="Q29" s="285">
        <f>SUM(Q30)</f>
        <v>0</v>
      </c>
      <c r="R29" s="285"/>
      <c r="S29" s="286"/>
      <c r="T29" s="285"/>
      <c r="U29" s="285"/>
      <c r="V29" s="286"/>
      <c r="W29" s="285"/>
      <c r="X29" s="285"/>
      <c r="Y29" s="286"/>
      <c r="Z29" s="285"/>
      <c r="AA29" s="288"/>
      <c r="AB29" s="289"/>
      <c r="AC29" s="424"/>
      <c r="AD29" s="402"/>
      <c r="AE29" s="285"/>
      <c r="AF29" s="288"/>
      <c r="AG29" s="289"/>
      <c r="AH29" s="463"/>
      <c r="AI29" s="287"/>
      <c r="AJ29" s="285"/>
      <c r="AK29" s="288"/>
      <c r="AL29" s="289"/>
      <c r="AM29" s="290"/>
      <c r="AN29" s="287"/>
      <c r="AO29" s="285"/>
      <c r="AP29" s="288"/>
      <c r="AQ29" s="289"/>
      <c r="AR29" s="290"/>
      <c r="AS29" s="287"/>
      <c r="AT29" s="285"/>
      <c r="AU29" s="291"/>
      <c r="AV29" s="289"/>
      <c r="AW29" s="290"/>
      <c r="AX29" s="287"/>
      <c r="AY29" s="292">
        <f>SUM(AY30)</f>
        <v>90.4</v>
      </c>
      <c r="AZ29" s="285"/>
      <c r="BA29" s="287"/>
      <c r="BB29" s="640"/>
    </row>
    <row r="30" spans="1:54" ht="19.649999999999999" customHeight="1" x14ac:dyDescent="0.3">
      <c r="A30" s="565"/>
      <c r="B30" s="567"/>
      <c r="C30" s="561"/>
      <c r="D30" s="232" t="s">
        <v>43</v>
      </c>
      <c r="E30" s="153">
        <f>SUM(H30+K30+N30+Q30+T30+W30+Z30+AE30+AJ30+AO30+AT30+AY30)</f>
        <v>2066.85</v>
      </c>
      <c r="F30" s="153">
        <f>SUM(F29)</f>
        <v>1976.4499999999998</v>
      </c>
      <c r="G30" s="364">
        <f>SUM(F30/E30)</f>
        <v>0.95626194450492286</v>
      </c>
      <c r="H30" s="153">
        <f>SUM(H28)</f>
        <v>469.75</v>
      </c>
      <c r="I30" s="153">
        <f>SUM(I29)</f>
        <v>469.75</v>
      </c>
      <c r="J30" s="368">
        <f>SUM(I30/H30)</f>
        <v>1</v>
      </c>
      <c r="K30" s="153">
        <v>97.4</v>
      </c>
      <c r="L30" s="153">
        <f>SUM(L29)</f>
        <v>97.4</v>
      </c>
      <c r="M30" s="368">
        <f>SUM(L30/K30)</f>
        <v>1</v>
      </c>
      <c r="N30" s="153">
        <f>SUM(N29)</f>
        <v>1409.3</v>
      </c>
      <c r="O30" s="153">
        <f>SUM(O29)</f>
        <v>1409.3</v>
      </c>
      <c r="P30" s="403">
        <f>SUM(O30/N30)</f>
        <v>1</v>
      </c>
      <c r="Q30" s="153">
        <f>SUM(Q28)</f>
        <v>0</v>
      </c>
      <c r="R30" s="153"/>
      <c r="S30" s="154"/>
      <c r="T30" s="153"/>
      <c r="U30" s="153"/>
      <c r="V30" s="154"/>
      <c r="W30" s="153"/>
      <c r="X30" s="153"/>
      <c r="Y30" s="154"/>
      <c r="Z30" s="153"/>
      <c r="AA30" s="157"/>
      <c r="AB30" s="159"/>
      <c r="AC30" s="359"/>
      <c r="AD30" s="403"/>
      <c r="AE30" s="153"/>
      <c r="AF30" s="157"/>
      <c r="AG30" s="159"/>
      <c r="AH30" s="464"/>
      <c r="AI30" s="187"/>
      <c r="AJ30" s="153"/>
      <c r="AK30" s="157"/>
      <c r="AL30" s="159"/>
      <c r="AM30" s="188"/>
      <c r="AN30" s="187"/>
      <c r="AO30" s="153"/>
      <c r="AP30" s="157"/>
      <c r="AQ30" s="159"/>
      <c r="AR30" s="188"/>
      <c r="AS30" s="187"/>
      <c r="AT30" s="153"/>
      <c r="AU30" s="155"/>
      <c r="AV30" s="159"/>
      <c r="AW30" s="188"/>
      <c r="AX30" s="187"/>
      <c r="AY30" s="152">
        <f>SUM(AY28)</f>
        <v>90.4</v>
      </c>
      <c r="AZ30" s="153"/>
      <c r="BA30" s="187"/>
      <c r="BB30" s="641"/>
    </row>
    <row r="31" spans="1:54" ht="15.6" x14ac:dyDescent="0.3">
      <c r="A31" s="570" t="s">
        <v>289</v>
      </c>
      <c r="B31" s="571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  <c r="AY31" s="571"/>
      <c r="AZ31" s="571"/>
      <c r="BA31" s="571"/>
      <c r="BB31" s="572"/>
    </row>
    <row r="32" spans="1:54" s="304" customFormat="1" ht="22.5" customHeight="1" x14ac:dyDescent="0.3">
      <c r="A32" s="558" t="s">
        <v>6</v>
      </c>
      <c r="B32" s="560" t="s">
        <v>290</v>
      </c>
      <c r="C32" s="560"/>
      <c r="D32" s="294" t="s">
        <v>41</v>
      </c>
      <c r="E32" s="295">
        <f>SUM(E34+E36+E38+E40+E42+E44+E46+E48+E50+E53)</f>
        <v>10598.2</v>
      </c>
      <c r="F32" s="409">
        <f>SUM(I32+L32+O32+R32+U32+X32+AC32+AH32+AM32+AR32+AW32+AZ32)</f>
        <v>5333.0726699999996</v>
      </c>
      <c r="G32" s="371">
        <f>SUM(F32/E32)</f>
        <v>0.50320551320035467</v>
      </c>
      <c r="H32" s="295">
        <f>SUM(H54)</f>
        <v>81.2</v>
      </c>
      <c r="I32" s="295">
        <f>SUM(I34+I36+I38+I40+I42+I44+I46+I48)</f>
        <v>81.2</v>
      </c>
      <c r="J32" s="369">
        <f>SUM(I32/H32)</f>
        <v>1</v>
      </c>
      <c r="K32" s="295">
        <f>SUM(K54)</f>
        <v>422.70000000000005</v>
      </c>
      <c r="L32" s="295">
        <f>SUM(L34+L36+L38+L40+L42+L44+L46+L48)</f>
        <v>422.70000000000005</v>
      </c>
      <c r="M32" s="369">
        <f>SUM(L32/K32)</f>
        <v>1</v>
      </c>
      <c r="N32" s="295">
        <f>SUM(N54)</f>
        <v>655</v>
      </c>
      <c r="O32" s="295">
        <f>SUM(O34+O36+O38+O40+O42+O44+O46+O48)</f>
        <v>655</v>
      </c>
      <c r="P32" s="369">
        <f t="shared" ref="P32:P37" si="5">SUM(O32/N32)</f>
        <v>1</v>
      </c>
      <c r="Q32" s="295">
        <f>SUM(Q54)</f>
        <v>1649.9999999999998</v>
      </c>
      <c r="R32" s="295">
        <f>SUM(R35+R36+R38+R40+R42+R44+R46+R48)</f>
        <v>1650</v>
      </c>
      <c r="S32" s="369">
        <f>SUM(R32/Q32)</f>
        <v>1.0000000000000002</v>
      </c>
      <c r="T32" s="295">
        <f>SUM(T54)</f>
        <v>220</v>
      </c>
      <c r="U32" s="295">
        <v>295.7</v>
      </c>
      <c r="V32" s="296"/>
      <c r="W32" s="295">
        <f>SUM(W54)</f>
        <v>520.29999999999995</v>
      </c>
      <c r="X32" s="411">
        <f>X33</f>
        <v>200.40000000000003</v>
      </c>
      <c r="Y32" s="296"/>
      <c r="Z32" s="295">
        <f>SUM(Z54)</f>
        <v>1095.3</v>
      </c>
      <c r="AA32" s="295">
        <f t="shared" ref="AA32:AB32" si="6">SUM(AA54)</f>
        <v>0</v>
      </c>
      <c r="AB32" s="295">
        <f t="shared" si="6"/>
        <v>0</v>
      </c>
      <c r="AC32" s="434">
        <f t="shared" ref="AA32:AC33" si="7">SUM(AC34+AC36+AC38+AC40+AC42+AC44+AC46+AC48+AC50)</f>
        <v>1065.8539999999998</v>
      </c>
      <c r="AD32" s="437">
        <f>AC32/Z32</f>
        <v>0.97311604126723261</v>
      </c>
      <c r="AE32" s="300">
        <f>SUM(AE54)</f>
        <v>367</v>
      </c>
      <c r="AF32" s="297"/>
      <c r="AG32" s="298"/>
      <c r="AH32" s="465">
        <f>AH54</f>
        <v>198.69499999999999</v>
      </c>
      <c r="AI32" s="296">
        <f>AH32/AE32</f>
        <v>0.54140326975476838</v>
      </c>
      <c r="AJ32" s="300">
        <f>SUM(AJ54)</f>
        <v>1250.8</v>
      </c>
      <c r="AK32" s="300">
        <f t="shared" ref="AK32:AL32" si="8">SUM(AK54)</f>
        <v>0</v>
      </c>
      <c r="AL32" s="300">
        <f t="shared" si="8"/>
        <v>0</v>
      </c>
      <c r="AM32" s="300">
        <f>AM34+AM36+AM40</f>
        <v>235.05500000000001</v>
      </c>
      <c r="AN32" s="296">
        <f>AM32/AJ32</f>
        <v>0.18792372881355934</v>
      </c>
      <c r="AO32" s="301">
        <f>SUM(AO54)</f>
        <v>1441.7</v>
      </c>
      <c r="AP32" s="301">
        <f t="shared" ref="AP32:AR32" si="9">SUM(AP54)</f>
        <v>0</v>
      </c>
      <c r="AQ32" s="301">
        <f t="shared" si="9"/>
        <v>0</v>
      </c>
      <c r="AR32" s="301">
        <f t="shared" si="9"/>
        <v>528.46866999999997</v>
      </c>
      <c r="AS32" s="296">
        <f>AR32/AO32</f>
        <v>0.3665593882222376</v>
      </c>
      <c r="AT32" s="301">
        <f>SUM(AT33)</f>
        <v>1125.4000000000001</v>
      </c>
      <c r="AU32" s="302"/>
      <c r="AV32" s="303"/>
      <c r="AW32" s="299"/>
      <c r="AX32" s="296"/>
      <c r="AY32" s="355">
        <f>SUM(AY54)</f>
        <v>1206.8000000000002</v>
      </c>
      <c r="AZ32" s="296"/>
      <c r="BA32" s="296"/>
      <c r="BB32" s="562"/>
    </row>
    <row r="33" spans="1:54" ht="32.25" customHeight="1" x14ac:dyDescent="0.3">
      <c r="A33" s="559"/>
      <c r="B33" s="561"/>
      <c r="C33" s="561"/>
      <c r="D33" s="232" t="s">
        <v>43</v>
      </c>
      <c r="E33" s="153">
        <f>E32</f>
        <v>10598.2</v>
      </c>
      <c r="F33" s="153">
        <f>SUM(I33+L33+O33+R33+U33+X33+AC33+AH33+AM33+AR33+AW33+AZ33)</f>
        <v>5333.0776699999997</v>
      </c>
      <c r="G33" s="364">
        <f>SUM(F33/E33)</f>
        <v>0.50320598497858116</v>
      </c>
      <c r="H33" s="153">
        <f>SUM(H32)</f>
        <v>81.2</v>
      </c>
      <c r="I33" s="153">
        <f>SUM(I35+I37+I39+I41+I43+I45+I47+I49)</f>
        <v>81.2</v>
      </c>
      <c r="J33" s="368">
        <f>SUM(I33/H33)</f>
        <v>1</v>
      </c>
      <c r="K33" s="153">
        <f>SUM(K35+K37+K39+K41+K43+K45+K47+K49)</f>
        <v>422.70000000000005</v>
      </c>
      <c r="L33" s="153">
        <f>SUM(L32)</f>
        <v>422.70000000000005</v>
      </c>
      <c r="M33" s="368">
        <f>SUM(L33/K33)</f>
        <v>1</v>
      </c>
      <c r="N33" s="153">
        <f>SUM(N35+N37+N39+N41+N43+N45+N47+N49)</f>
        <v>655</v>
      </c>
      <c r="O33" s="153">
        <f>SUM(O35+O37+O39+O41+O43+O45+O47+O49)</f>
        <v>655</v>
      </c>
      <c r="P33" s="368">
        <f t="shared" si="5"/>
        <v>1</v>
      </c>
      <c r="Q33" s="153">
        <f>SUM(Q35+Q37+Q39+Q41+Q43+Q45+Q47+Q49)</f>
        <v>1650</v>
      </c>
      <c r="R33" s="153">
        <f>SUM(R35+R37+R39+R41+R43+R45+R47+R49+R51)</f>
        <v>1650</v>
      </c>
      <c r="S33" s="368">
        <f>SUM(R33/Q33)</f>
        <v>1</v>
      </c>
      <c r="T33" s="153">
        <f>SUM(T35+T37+T39+T41+T43+T45+T47+T49+T51)</f>
        <v>220</v>
      </c>
      <c r="U33" s="153">
        <v>295.7</v>
      </c>
      <c r="V33" s="154"/>
      <c r="W33" s="153">
        <f>SUM(W35+W37+W39+W41+W43+W45+W47+W49+W51)</f>
        <v>520.29999999999995</v>
      </c>
      <c r="X33" s="153">
        <f>X34+X36+X40</f>
        <v>200.40000000000003</v>
      </c>
      <c r="Y33" s="154"/>
      <c r="Z33" s="153">
        <f>SUM(Z35+Z37+Z39+Z41+Z43+Z45+Z47+Z49+Z51)</f>
        <v>1095.3</v>
      </c>
      <c r="AA33" s="153">
        <f t="shared" si="7"/>
        <v>0</v>
      </c>
      <c r="AB33" s="153">
        <f t="shared" si="7"/>
        <v>0</v>
      </c>
      <c r="AC33" s="153">
        <f t="shared" si="7"/>
        <v>1065.8539999999998</v>
      </c>
      <c r="AD33" s="438">
        <f>AC33/Z33</f>
        <v>0.97311604126723261</v>
      </c>
      <c r="AE33" s="156">
        <f>SUM(AE35+AE37+AE39+AE41+AE43+AE45+AE47+AE49+AE51)</f>
        <v>367</v>
      </c>
      <c r="AF33" s="157"/>
      <c r="AG33" s="158"/>
      <c r="AH33" s="477">
        <f>AH55</f>
        <v>198.7</v>
      </c>
      <c r="AI33" s="176">
        <f>AH33/AE33</f>
        <v>0.54141689373296997</v>
      </c>
      <c r="AJ33" s="156">
        <f>SUM(AJ35+AJ37+AJ39+AJ41+AJ43+AJ45+AJ47+AJ49+AJ51)</f>
        <v>1250.8</v>
      </c>
      <c r="AK33" s="157"/>
      <c r="AL33" s="158"/>
      <c r="AM33" s="160">
        <f>AM32</f>
        <v>235.05500000000001</v>
      </c>
      <c r="AN33" s="154">
        <f>AN32</f>
        <v>0.18792372881355934</v>
      </c>
      <c r="AO33" s="160">
        <f>SUM(AO35+AO37+AO39+AO41+AO43+AO45+AO47+AO49+AO51)</f>
        <v>1441.7</v>
      </c>
      <c r="AP33" s="160">
        <f t="shared" ref="AP33:AR33" si="10">SUM(AP35+AP37+AP39+AP41+AP43+AP45+AP47+AP49+AP51)</f>
        <v>0</v>
      </c>
      <c r="AQ33" s="160">
        <f t="shared" si="10"/>
        <v>0</v>
      </c>
      <c r="AR33" s="160">
        <f t="shared" si="10"/>
        <v>528.46866999999997</v>
      </c>
      <c r="AS33" s="154">
        <f>AR33/AO33</f>
        <v>0.3665593882222376</v>
      </c>
      <c r="AT33" s="160">
        <f>SUM(AT35+AT37+AT39+AT41+AT43+AT45+AT47+AT49+AT51)</f>
        <v>1125.4000000000001</v>
      </c>
      <c r="AU33" s="155"/>
      <c r="AV33" s="159"/>
      <c r="AW33" s="189"/>
      <c r="AX33" s="154"/>
      <c r="AY33" s="356">
        <f>SUM(AY35+AY37+AY39+AY41+AY43+AY45+AY47+AY49+AY51)</f>
        <v>1206.8000000000002</v>
      </c>
      <c r="AZ33" s="154"/>
      <c r="BA33" s="154"/>
      <c r="BB33" s="563"/>
    </row>
    <row r="34" spans="1:54" s="315" customFormat="1" ht="22.5" customHeight="1" x14ac:dyDescent="0.3">
      <c r="A34" s="558" t="s">
        <v>263</v>
      </c>
      <c r="B34" s="560" t="s">
        <v>294</v>
      </c>
      <c r="C34" s="560" t="s">
        <v>311</v>
      </c>
      <c r="D34" s="305" t="s">
        <v>41</v>
      </c>
      <c r="E34" s="306">
        <v>5177.3999999999996</v>
      </c>
      <c r="F34" s="306">
        <f>SUM(I34+L34+O34+R34+U34+X34+AC34+AH34+AM34+AR34+AW34+AZ34)</f>
        <v>2532.3879999999995</v>
      </c>
      <c r="G34" s="372">
        <f>SUM(F34/E34)</f>
        <v>0.48912349828099039</v>
      </c>
      <c r="H34" s="306">
        <v>81.2</v>
      </c>
      <c r="I34" s="306">
        <v>81.2</v>
      </c>
      <c r="J34" s="370">
        <f>SUM(I34/H34)</f>
        <v>1</v>
      </c>
      <c r="K34" s="306">
        <v>184.9</v>
      </c>
      <c r="L34" s="306">
        <v>184.9</v>
      </c>
      <c r="M34" s="370">
        <f>SUM(L34/K34)</f>
        <v>1</v>
      </c>
      <c r="N34" s="306">
        <v>416.7</v>
      </c>
      <c r="O34" s="306">
        <v>416.7</v>
      </c>
      <c r="P34" s="370">
        <f t="shared" si="5"/>
        <v>1</v>
      </c>
      <c r="Q34" s="306">
        <v>546.29999999999995</v>
      </c>
      <c r="R34" s="306">
        <v>546.29999999999995</v>
      </c>
      <c r="S34" s="370">
        <f>SUM(R34/Q34)</f>
        <v>1</v>
      </c>
      <c r="T34" s="306">
        <v>220</v>
      </c>
      <c r="U34" s="306">
        <v>288</v>
      </c>
      <c r="V34" s="307">
        <f>U34/T34</f>
        <v>1.3090909090909091</v>
      </c>
      <c r="W34" s="306">
        <v>463.3</v>
      </c>
      <c r="X34" s="306">
        <v>175.8</v>
      </c>
      <c r="Y34" s="307"/>
      <c r="Z34" s="306">
        <v>350</v>
      </c>
      <c r="AA34" s="308"/>
      <c r="AB34" s="309"/>
      <c r="AC34" s="357">
        <v>320.55399999999997</v>
      </c>
      <c r="AD34" s="439">
        <f>AC34/Z34</f>
        <v>0.91586857142857137</v>
      </c>
      <c r="AE34" s="311">
        <v>350</v>
      </c>
      <c r="AF34" s="308"/>
      <c r="AG34" s="309"/>
      <c r="AH34" s="450">
        <v>156.845</v>
      </c>
      <c r="AI34" s="370">
        <f>AH34/AE34</f>
        <v>0.44812857142857143</v>
      </c>
      <c r="AJ34" s="311">
        <v>579.29999999999995</v>
      </c>
      <c r="AK34" s="308"/>
      <c r="AL34" s="309"/>
      <c r="AM34" s="450">
        <v>167.05500000000001</v>
      </c>
      <c r="AN34" s="307">
        <f>AM34/AJ34</f>
        <v>0.28837389953392029</v>
      </c>
      <c r="AO34" s="312">
        <v>579.5</v>
      </c>
      <c r="AP34" s="308"/>
      <c r="AQ34" s="309"/>
      <c r="AR34" s="357">
        <v>195.03399999999999</v>
      </c>
      <c r="AS34" s="307">
        <f>AR34/AO34</f>
        <v>0.33655565142364108</v>
      </c>
      <c r="AT34" s="312">
        <v>579.5</v>
      </c>
      <c r="AU34" s="313"/>
      <c r="AV34" s="314"/>
      <c r="AW34" s="310"/>
      <c r="AX34" s="307"/>
      <c r="AY34" s="357">
        <v>826.7</v>
      </c>
      <c r="AZ34" s="307"/>
      <c r="BA34" s="307"/>
      <c r="BB34" s="562" t="s">
        <v>322</v>
      </c>
    </row>
    <row r="35" spans="1:54" ht="22.5" customHeight="1" x14ac:dyDescent="0.3">
      <c r="A35" s="559"/>
      <c r="B35" s="561"/>
      <c r="C35" s="561"/>
      <c r="D35" s="232" t="s">
        <v>43</v>
      </c>
      <c r="E35" s="153">
        <f>SUM(H35+K35+N35+Q35+T35+W35+Z35+AE35+AJ35+AO35+AT35+AY35)</f>
        <v>5177.3999999999996</v>
      </c>
      <c r="F35" s="144">
        <f>SUM(I35+L35+O35+R35+U35+X35+AC35+AH35+AM35+AR35+AW35+AZ35)</f>
        <v>2532.4279999999994</v>
      </c>
      <c r="G35" s="364">
        <f>SUM(F35/E35)</f>
        <v>0.48913122416657001</v>
      </c>
      <c r="H35" s="153">
        <v>81.2</v>
      </c>
      <c r="I35" s="153">
        <v>81.2</v>
      </c>
      <c r="J35" s="368">
        <f>SUM(I35/H35)</f>
        <v>1</v>
      </c>
      <c r="K35" s="153">
        <f>SUM(K34)</f>
        <v>184.9</v>
      </c>
      <c r="L35" s="153">
        <v>184.9</v>
      </c>
      <c r="M35" s="368">
        <f>SUM(L35/K35)</f>
        <v>1</v>
      </c>
      <c r="N35" s="153">
        <f>SUM(N34)</f>
        <v>416.7</v>
      </c>
      <c r="O35" s="153">
        <v>416.7</v>
      </c>
      <c r="P35" s="368">
        <f t="shared" si="5"/>
        <v>1</v>
      </c>
      <c r="Q35" s="153">
        <f>SUM(Q34)</f>
        <v>546.29999999999995</v>
      </c>
      <c r="R35" s="153">
        <v>546.29999999999995</v>
      </c>
      <c r="S35" s="368">
        <f>SUM(R35/Q35)</f>
        <v>1</v>
      </c>
      <c r="T35" s="153">
        <f>SUM(T34)</f>
        <v>220</v>
      </c>
      <c r="U35" s="153">
        <v>288.04000000000002</v>
      </c>
      <c r="V35" s="154">
        <f>U35/T35</f>
        <v>1.3092727272727274</v>
      </c>
      <c r="W35" s="153">
        <v>463.3</v>
      </c>
      <c r="X35" s="153">
        <v>175.84</v>
      </c>
      <c r="Y35" s="154"/>
      <c r="Z35" s="153">
        <v>350</v>
      </c>
      <c r="AA35" s="157"/>
      <c r="AB35" s="158"/>
      <c r="AC35" s="356">
        <v>320.55399999999997</v>
      </c>
      <c r="AD35" s="438">
        <f>AC35/Z35</f>
        <v>0.91586857142857137</v>
      </c>
      <c r="AE35" s="156">
        <v>350</v>
      </c>
      <c r="AF35" s="157"/>
      <c r="AG35" s="158"/>
      <c r="AH35" s="451">
        <v>156.845</v>
      </c>
      <c r="AI35" s="380">
        <f>AH35/AE35</f>
        <v>0.44812857142857143</v>
      </c>
      <c r="AJ35" s="156">
        <f>SUM(AJ34)</f>
        <v>579.29999999999995</v>
      </c>
      <c r="AK35" s="157"/>
      <c r="AL35" s="158"/>
      <c r="AM35" s="477">
        <v>167.01499999999999</v>
      </c>
      <c r="AN35" s="176">
        <f>AM35/AJ35</f>
        <v>0.28830485068185741</v>
      </c>
      <c r="AO35" s="160">
        <v>579.5</v>
      </c>
      <c r="AP35" s="157"/>
      <c r="AQ35" s="158"/>
      <c r="AR35" s="451">
        <v>195.03399999999999</v>
      </c>
      <c r="AS35" s="176">
        <f t="shared" ref="AS35" si="11">AR35/AO35</f>
        <v>0.33655565142364108</v>
      </c>
      <c r="AT35" s="160">
        <v>579.5</v>
      </c>
      <c r="AU35" s="155"/>
      <c r="AV35" s="159"/>
      <c r="AW35" s="189"/>
      <c r="AX35" s="154"/>
      <c r="AY35" s="356">
        <v>826.7</v>
      </c>
      <c r="AZ35" s="154"/>
      <c r="BA35" s="154"/>
      <c r="BB35" s="563"/>
    </row>
    <row r="36" spans="1:54" s="315" customFormat="1" ht="22.5" customHeight="1" x14ac:dyDescent="0.3">
      <c r="A36" s="558" t="s">
        <v>291</v>
      </c>
      <c r="B36" s="560" t="s">
        <v>295</v>
      </c>
      <c r="C36" s="560" t="s">
        <v>312</v>
      </c>
      <c r="D36" s="305" t="s">
        <v>41</v>
      </c>
      <c r="E36" s="449">
        <f>SUM(Z36+AE36+AJ36+AO36+AT36+AY36+W36+T36+Q36+N36+K36+H36)</f>
        <v>509.90000000000003</v>
      </c>
      <c r="F36" s="306">
        <f>SUM(I37+L37+O37+R37+U37+X37+AC37+AH37+AM37+AR37+AW37)</f>
        <v>415.03399999999999</v>
      </c>
      <c r="G36" s="372">
        <f>SUM(F36/E36)</f>
        <v>0.81395175524612662</v>
      </c>
      <c r="H36" s="306"/>
      <c r="I36" s="306"/>
      <c r="J36" s="370"/>
      <c r="K36" s="306"/>
      <c r="L36" s="306">
        <v>0</v>
      </c>
      <c r="M36" s="370"/>
      <c r="N36" s="306">
        <v>33</v>
      </c>
      <c r="O36" s="306">
        <v>33</v>
      </c>
      <c r="P36" s="370">
        <f t="shared" si="5"/>
        <v>1</v>
      </c>
      <c r="Q36" s="306">
        <v>0</v>
      </c>
      <c r="R36" s="306"/>
      <c r="S36" s="370"/>
      <c r="T36" s="306"/>
      <c r="U36" s="306"/>
      <c r="V36" s="307"/>
      <c r="W36" s="306">
        <v>33</v>
      </c>
      <c r="X36" s="306">
        <v>19.8</v>
      </c>
      <c r="Y36" s="307"/>
      <c r="Z36" s="306"/>
      <c r="AA36" s="308"/>
      <c r="AB36" s="309"/>
      <c r="AC36" s="357"/>
      <c r="AD36" s="439"/>
      <c r="AE36" s="311"/>
      <c r="AF36" s="308"/>
      <c r="AG36" s="309"/>
      <c r="AH36" s="450"/>
      <c r="AI36" s="307"/>
      <c r="AJ36" s="311">
        <f>AJ37</f>
        <v>159</v>
      </c>
      <c r="AK36" s="308"/>
      <c r="AL36" s="309"/>
      <c r="AM36" s="450">
        <v>47.5</v>
      </c>
      <c r="AN36" s="307">
        <f>AM36/AJ36</f>
        <v>0.29874213836477986</v>
      </c>
      <c r="AO36" s="312">
        <v>0</v>
      </c>
      <c r="AP36" s="308"/>
      <c r="AQ36" s="309"/>
      <c r="AR36" s="357">
        <v>314.69400000000002</v>
      </c>
      <c r="AS36" s="307"/>
      <c r="AT36" s="312">
        <v>9.8000000000000007</v>
      </c>
      <c r="AU36" s="313"/>
      <c r="AV36" s="314"/>
      <c r="AW36" s="310"/>
      <c r="AX36" s="307"/>
      <c r="AY36" s="357">
        <v>275.10000000000002</v>
      </c>
      <c r="AZ36" s="307"/>
      <c r="BA36" s="307"/>
      <c r="BB36" s="562" t="s">
        <v>323</v>
      </c>
    </row>
    <row r="37" spans="1:54" ht="22.5" customHeight="1" x14ac:dyDescent="0.3">
      <c r="A37" s="559"/>
      <c r="B37" s="561"/>
      <c r="C37" s="561"/>
      <c r="D37" s="232" t="s">
        <v>43</v>
      </c>
      <c r="E37" s="153">
        <f>SUM(Z37+AE37+AJ37+AO37+AT37+AY37+W37+T37+Q37+N37+K37+H37)</f>
        <v>509.90000000000003</v>
      </c>
      <c r="F37" s="153">
        <f>SUM(F36)</f>
        <v>415.03399999999999</v>
      </c>
      <c r="G37" s="364">
        <f>SUM(F36/E36)</f>
        <v>0.81395175524612662</v>
      </c>
      <c r="H37" s="153"/>
      <c r="I37" s="153"/>
      <c r="J37" s="368"/>
      <c r="K37" s="153"/>
      <c r="L37" s="153">
        <v>0</v>
      </c>
      <c r="M37" s="368"/>
      <c r="N37" s="153">
        <v>33</v>
      </c>
      <c r="O37" s="153">
        <v>33</v>
      </c>
      <c r="P37" s="368">
        <f t="shared" si="5"/>
        <v>1</v>
      </c>
      <c r="Q37" s="153">
        <v>0</v>
      </c>
      <c r="R37" s="153"/>
      <c r="S37" s="368"/>
      <c r="T37" s="153"/>
      <c r="U37" s="153"/>
      <c r="V37" s="154"/>
      <c r="W37" s="153">
        <v>33</v>
      </c>
      <c r="X37" s="153">
        <v>19.84</v>
      </c>
      <c r="Y37" s="154"/>
      <c r="Z37" s="153"/>
      <c r="AA37" s="157"/>
      <c r="AB37" s="158"/>
      <c r="AC37" s="356"/>
      <c r="AD37" s="438"/>
      <c r="AE37" s="156"/>
      <c r="AF37" s="157"/>
      <c r="AG37" s="158"/>
      <c r="AH37" s="451"/>
      <c r="AI37" s="154"/>
      <c r="AJ37" s="156">
        <v>159</v>
      </c>
      <c r="AK37" s="157"/>
      <c r="AL37" s="158"/>
      <c r="AM37" s="477">
        <v>47.5</v>
      </c>
      <c r="AN37" s="176">
        <f>AM37/AJ37</f>
        <v>0.29874213836477986</v>
      </c>
      <c r="AO37" s="160"/>
      <c r="AP37" s="157"/>
      <c r="AQ37" s="158"/>
      <c r="AR37" s="356">
        <v>314.69400000000002</v>
      </c>
      <c r="AS37" s="176"/>
      <c r="AT37" s="160">
        <v>9.8000000000000007</v>
      </c>
      <c r="AU37" s="155"/>
      <c r="AV37" s="159"/>
      <c r="AW37" s="189"/>
      <c r="AX37" s="154"/>
      <c r="AY37" s="356">
        <v>275.10000000000002</v>
      </c>
      <c r="AZ37" s="154"/>
      <c r="BA37" s="154"/>
      <c r="BB37" s="563"/>
    </row>
    <row r="38" spans="1:54" s="315" customFormat="1" ht="22.5" customHeight="1" x14ac:dyDescent="0.3">
      <c r="A38" s="558" t="s">
        <v>292</v>
      </c>
      <c r="B38" s="560" t="s">
        <v>296</v>
      </c>
      <c r="C38" s="560" t="s">
        <v>312</v>
      </c>
      <c r="D38" s="305" t="s">
        <v>41</v>
      </c>
      <c r="E38" s="449">
        <f>SUM(H38+K38+N38+Q38+T38+W38+Z38+AE38+AJ38+AO38+AT38+AY38)</f>
        <v>179.1</v>
      </c>
      <c r="F38" s="306">
        <f>SUM(AZ38+AW38+AR38+AM38+AH38+AC38+X38+U38+R38+O38+L38+I38)</f>
        <v>0</v>
      </c>
      <c r="G38" s="372"/>
      <c r="H38" s="306"/>
      <c r="I38" s="306"/>
      <c r="J38" s="370"/>
      <c r="K38" s="306"/>
      <c r="L38" s="306">
        <v>0</v>
      </c>
      <c r="M38" s="370"/>
      <c r="N38" s="306"/>
      <c r="O38" s="306"/>
      <c r="P38" s="370"/>
      <c r="Q38" s="306"/>
      <c r="R38" s="306"/>
      <c r="S38" s="370"/>
      <c r="T38" s="306"/>
      <c r="U38" s="306"/>
      <c r="V38" s="307"/>
      <c r="W38" s="306"/>
      <c r="X38" s="306"/>
      <c r="Y38" s="307"/>
      <c r="Z38" s="306"/>
      <c r="AA38" s="308"/>
      <c r="AB38" s="309"/>
      <c r="AC38" s="357"/>
      <c r="AD38" s="439"/>
      <c r="AE38" s="311"/>
      <c r="AF38" s="308"/>
      <c r="AG38" s="309"/>
      <c r="AH38" s="450"/>
      <c r="AI38" s="307"/>
      <c r="AJ38" s="311">
        <v>0</v>
      </c>
      <c r="AK38" s="308"/>
      <c r="AL38" s="309"/>
      <c r="AM38" s="310"/>
      <c r="AN38" s="307"/>
      <c r="AO38" s="312"/>
      <c r="AP38" s="308"/>
      <c r="AQ38" s="309"/>
      <c r="AR38" s="310"/>
      <c r="AS38" s="307"/>
      <c r="AT38" s="312">
        <v>141</v>
      </c>
      <c r="AU38" s="313"/>
      <c r="AV38" s="314"/>
      <c r="AW38" s="310"/>
      <c r="AX38" s="307"/>
      <c r="AY38" s="357">
        <v>38.1</v>
      </c>
      <c r="AZ38" s="307"/>
      <c r="BA38" s="307"/>
      <c r="BB38" s="562" t="s">
        <v>324</v>
      </c>
    </row>
    <row r="39" spans="1:54" ht="22.5" customHeight="1" x14ac:dyDescent="0.3">
      <c r="A39" s="559"/>
      <c r="B39" s="561"/>
      <c r="C39" s="561"/>
      <c r="D39" s="232" t="s">
        <v>43</v>
      </c>
      <c r="E39" s="153">
        <f>SUM(H39+K39+N39+Q39+T39+W39+Z39+AE39+AJ39+AO39+AT39+AY39)</f>
        <v>179.1</v>
      </c>
      <c r="F39" s="153">
        <f>SUM(F38)</f>
        <v>0</v>
      </c>
      <c r="G39" s="364"/>
      <c r="H39" s="153"/>
      <c r="I39" s="153"/>
      <c r="J39" s="368"/>
      <c r="K39" s="153"/>
      <c r="L39" s="153">
        <v>0</v>
      </c>
      <c r="M39" s="368"/>
      <c r="N39" s="153"/>
      <c r="O39" s="153"/>
      <c r="P39" s="368"/>
      <c r="Q39" s="153">
        <f>SUM(Q38)</f>
        <v>0</v>
      </c>
      <c r="R39" s="153"/>
      <c r="S39" s="368"/>
      <c r="T39" s="153"/>
      <c r="U39" s="153"/>
      <c r="V39" s="154"/>
      <c r="W39" s="153"/>
      <c r="X39" s="153"/>
      <c r="Y39" s="154"/>
      <c r="Z39" s="153"/>
      <c r="AA39" s="157"/>
      <c r="AB39" s="158"/>
      <c r="AC39" s="356"/>
      <c r="AD39" s="438"/>
      <c r="AE39" s="156"/>
      <c r="AF39" s="157"/>
      <c r="AG39" s="158"/>
      <c r="AH39" s="451"/>
      <c r="AI39" s="154"/>
      <c r="AJ39" s="156"/>
      <c r="AK39" s="157"/>
      <c r="AL39" s="158"/>
      <c r="AM39" s="189"/>
      <c r="AN39" s="154"/>
      <c r="AO39" s="160"/>
      <c r="AP39" s="157"/>
      <c r="AQ39" s="158"/>
      <c r="AR39" s="189"/>
      <c r="AS39" s="154"/>
      <c r="AT39" s="160">
        <v>141</v>
      </c>
      <c r="AU39" s="155"/>
      <c r="AV39" s="159"/>
      <c r="AW39" s="189"/>
      <c r="AX39" s="154"/>
      <c r="AY39" s="356">
        <v>38.1</v>
      </c>
      <c r="AZ39" s="154"/>
      <c r="BA39" s="154"/>
      <c r="BB39" s="563"/>
    </row>
    <row r="40" spans="1:54" s="315" customFormat="1" ht="22.5" customHeight="1" x14ac:dyDescent="0.3">
      <c r="A40" s="558" t="s">
        <v>293</v>
      </c>
      <c r="B40" s="560" t="s">
        <v>297</v>
      </c>
      <c r="C40" s="560" t="s">
        <v>312</v>
      </c>
      <c r="D40" s="305" t="s">
        <v>41</v>
      </c>
      <c r="E40" s="306">
        <v>296.2</v>
      </c>
      <c r="F40" s="306">
        <f>SUM(I40+L40+O40+R40+U40+X40+AC40+AH40+AM40+AR40+AW40+AZ40)</f>
        <v>68.290670000000006</v>
      </c>
      <c r="G40" s="372">
        <f>SUM(F40/E40)</f>
        <v>0.23055594193112763</v>
      </c>
      <c r="H40" s="306"/>
      <c r="I40" s="306"/>
      <c r="J40" s="370"/>
      <c r="K40" s="306"/>
      <c r="L40" s="306">
        <v>0</v>
      </c>
      <c r="M40" s="370"/>
      <c r="N40" s="306">
        <v>14.8</v>
      </c>
      <c r="O40" s="306">
        <v>14.8</v>
      </c>
      <c r="P40" s="370">
        <f>SUM(O40/N40)</f>
        <v>1</v>
      </c>
      <c r="Q40" s="404">
        <v>1</v>
      </c>
      <c r="R40" s="404">
        <v>1</v>
      </c>
      <c r="S40" s="370">
        <f>SUM(R40/Q40)</f>
        <v>1</v>
      </c>
      <c r="T40" s="306"/>
      <c r="U40" s="306">
        <v>7.6</v>
      </c>
      <c r="V40" s="307"/>
      <c r="W40" s="306"/>
      <c r="X40" s="306">
        <v>4.8</v>
      </c>
      <c r="Y40" s="307"/>
      <c r="Z40" s="306"/>
      <c r="AA40" s="308"/>
      <c r="AB40" s="309"/>
      <c r="AC40" s="357"/>
      <c r="AD40" s="439"/>
      <c r="AE40" s="311"/>
      <c r="AF40" s="308"/>
      <c r="AG40" s="309"/>
      <c r="AH40" s="450">
        <v>0.85</v>
      </c>
      <c r="AI40" s="307"/>
      <c r="AJ40" s="311">
        <v>38.5</v>
      </c>
      <c r="AK40" s="308"/>
      <c r="AL40" s="309"/>
      <c r="AM40" s="450">
        <v>20.5</v>
      </c>
      <c r="AN40" s="307">
        <f>AM40/AJ40</f>
        <v>0.53246753246753242</v>
      </c>
      <c r="AO40" s="312">
        <v>175</v>
      </c>
      <c r="AP40" s="308"/>
      <c r="AQ40" s="309"/>
      <c r="AR40" s="357">
        <v>18.740670000000001</v>
      </c>
      <c r="AS40" s="307">
        <f>AR40/AO40</f>
        <v>0.10708954285714287</v>
      </c>
      <c r="AT40" s="312"/>
      <c r="AU40" s="313"/>
      <c r="AV40" s="314"/>
      <c r="AW40" s="310"/>
      <c r="AX40" s="307"/>
      <c r="AY40" s="357">
        <f>E40-AO40-AJ40-R40-N40</f>
        <v>66.899999999999991</v>
      </c>
      <c r="AZ40" s="307"/>
      <c r="BA40" s="307"/>
      <c r="BB40" s="562" t="s">
        <v>325</v>
      </c>
    </row>
    <row r="41" spans="1:54" ht="22.5" customHeight="1" x14ac:dyDescent="0.3">
      <c r="A41" s="559"/>
      <c r="B41" s="575"/>
      <c r="C41" s="561"/>
      <c r="D41" s="232" t="s">
        <v>43</v>
      </c>
      <c r="E41" s="153">
        <f>SUM(H41+K41+N41+Q41+T41+W41+Z41+AE41+AJ41+AO41+AT41+AY41)</f>
        <v>296.2</v>
      </c>
      <c r="F41" s="153">
        <f>SUM(F40)</f>
        <v>68.290670000000006</v>
      </c>
      <c r="G41" s="364">
        <f>SUM(F41/E41)</f>
        <v>0.23055594193112763</v>
      </c>
      <c r="H41" s="153"/>
      <c r="I41" s="153"/>
      <c r="J41" s="368"/>
      <c r="K41" s="153"/>
      <c r="L41" s="153">
        <v>0</v>
      </c>
      <c r="M41" s="368"/>
      <c r="N41" s="153">
        <v>14.8</v>
      </c>
      <c r="O41" s="153">
        <v>14.8</v>
      </c>
      <c r="P41" s="368">
        <f>SUM(O41/N41)</f>
        <v>1</v>
      </c>
      <c r="Q41" s="405">
        <v>1</v>
      </c>
      <c r="R41" s="405">
        <v>1</v>
      </c>
      <c r="S41" s="368">
        <f>SUM(R41/Q41)</f>
        <v>1</v>
      </c>
      <c r="T41" s="153">
        <v>0</v>
      </c>
      <c r="U41" s="153">
        <v>7.64</v>
      </c>
      <c r="V41" s="154"/>
      <c r="W41" s="153"/>
      <c r="X41" s="153">
        <v>4.84</v>
      </c>
      <c r="Y41" s="154"/>
      <c r="Z41" s="153"/>
      <c r="AA41" s="157"/>
      <c r="AB41" s="158"/>
      <c r="AC41" s="356"/>
      <c r="AD41" s="438"/>
      <c r="AE41" s="156"/>
      <c r="AF41" s="157"/>
      <c r="AG41" s="158"/>
      <c r="AH41" s="451">
        <v>0.85</v>
      </c>
      <c r="AI41" s="154"/>
      <c r="AJ41" s="156">
        <v>38.5</v>
      </c>
      <c r="AK41" s="157"/>
      <c r="AL41" s="158"/>
      <c r="AM41" s="477">
        <v>20.5</v>
      </c>
      <c r="AN41" s="176">
        <f>AM41/AJ41</f>
        <v>0.53246753246753242</v>
      </c>
      <c r="AO41" s="160">
        <f>SUM(AO40)</f>
        <v>175</v>
      </c>
      <c r="AP41" s="157"/>
      <c r="AQ41" s="158"/>
      <c r="AR41" s="356">
        <v>18.740670000000001</v>
      </c>
      <c r="AS41" s="176">
        <f>AR41/AO41</f>
        <v>0.10708954285714287</v>
      </c>
      <c r="AT41" s="160"/>
      <c r="AU41" s="155"/>
      <c r="AV41" s="159"/>
      <c r="AW41" s="189"/>
      <c r="AX41" s="154"/>
      <c r="AY41" s="356">
        <f>AY40</f>
        <v>66.899999999999991</v>
      </c>
      <c r="AZ41" s="154"/>
      <c r="BA41" s="154"/>
      <c r="BB41" s="563"/>
    </row>
    <row r="42" spans="1:54" s="315" customFormat="1" ht="22.5" customHeight="1" x14ac:dyDescent="0.3">
      <c r="A42" s="558" t="s">
        <v>313</v>
      </c>
      <c r="B42" s="560" t="s">
        <v>314</v>
      </c>
      <c r="C42" s="560" t="s">
        <v>315</v>
      </c>
      <c r="D42" s="305" t="s">
        <v>41</v>
      </c>
      <c r="E42" s="306">
        <v>1143.2</v>
      </c>
      <c r="F42" s="306"/>
      <c r="G42" s="372"/>
      <c r="H42" s="306"/>
      <c r="I42" s="306"/>
      <c r="J42" s="370"/>
      <c r="K42" s="306"/>
      <c r="L42" s="306">
        <v>0</v>
      </c>
      <c r="M42" s="370"/>
      <c r="N42" s="306"/>
      <c r="O42" s="306"/>
      <c r="P42" s="370"/>
      <c r="Q42" s="306"/>
      <c r="R42" s="306"/>
      <c r="S42" s="370"/>
      <c r="T42" s="306"/>
      <c r="U42" s="306"/>
      <c r="V42" s="307"/>
      <c r="W42" s="306"/>
      <c r="X42" s="306"/>
      <c r="Y42" s="307"/>
      <c r="Z42" s="306"/>
      <c r="AA42" s="308"/>
      <c r="AB42" s="309"/>
      <c r="AC42" s="357"/>
      <c r="AD42" s="439"/>
      <c r="AE42" s="311"/>
      <c r="AF42" s="308"/>
      <c r="AG42" s="309"/>
      <c r="AH42" s="450"/>
      <c r="AI42" s="307"/>
      <c r="AJ42" s="311">
        <v>456</v>
      </c>
      <c r="AK42" s="308"/>
      <c r="AL42" s="309"/>
      <c r="AM42" s="310"/>
      <c r="AN42" s="307"/>
      <c r="AO42" s="312">
        <v>687.2</v>
      </c>
      <c r="AP42" s="308"/>
      <c r="AQ42" s="309"/>
      <c r="AR42" s="310"/>
      <c r="AS42" s="307"/>
      <c r="AT42" s="312"/>
      <c r="AU42" s="313"/>
      <c r="AV42" s="314"/>
      <c r="AW42" s="310"/>
      <c r="AX42" s="307"/>
      <c r="AY42" s="357"/>
      <c r="AZ42" s="307"/>
      <c r="BA42" s="307"/>
      <c r="BB42" s="562"/>
    </row>
    <row r="43" spans="1:54" ht="41.25" customHeight="1" x14ac:dyDescent="0.3">
      <c r="A43" s="559"/>
      <c r="B43" s="561"/>
      <c r="C43" s="561"/>
      <c r="D43" s="232" t="s">
        <v>43</v>
      </c>
      <c r="E43" s="153">
        <f>SUM(H43+K43+N43+Q43+T43+W43+Z43+AE43+AJ43+AO43+AT43+AY43)</f>
        <v>1143.2</v>
      </c>
      <c r="F43" s="153"/>
      <c r="G43" s="364"/>
      <c r="H43" s="153"/>
      <c r="I43" s="153"/>
      <c r="J43" s="368"/>
      <c r="K43" s="153"/>
      <c r="L43" s="153">
        <v>0</v>
      </c>
      <c r="M43" s="368"/>
      <c r="N43" s="153"/>
      <c r="O43" s="153"/>
      <c r="P43" s="368"/>
      <c r="Q43" s="153"/>
      <c r="R43" s="153"/>
      <c r="S43" s="368"/>
      <c r="T43" s="153"/>
      <c r="U43" s="153"/>
      <c r="V43" s="154"/>
      <c r="W43" s="153"/>
      <c r="X43" s="153"/>
      <c r="Y43" s="154"/>
      <c r="Z43" s="153"/>
      <c r="AA43" s="157"/>
      <c r="AB43" s="158"/>
      <c r="AC43" s="356"/>
      <c r="AD43" s="438"/>
      <c r="AE43" s="156"/>
      <c r="AF43" s="157"/>
      <c r="AG43" s="158"/>
      <c r="AH43" s="451"/>
      <c r="AI43" s="154"/>
      <c r="AJ43" s="156">
        <v>456</v>
      </c>
      <c r="AK43" s="157"/>
      <c r="AL43" s="158"/>
      <c r="AM43" s="189"/>
      <c r="AN43" s="154"/>
      <c r="AO43" s="160">
        <v>687.2</v>
      </c>
      <c r="AP43" s="157"/>
      <c r="AQ43" s="158"/>
      <c r="AR43" s="189"/>
      <c r="AS43" s="154"/>
      <c r="AT43" s="160"/>
      <c r="AU43" s="155"/>
      <c r="AV43" s="159"/>
      <c r="AW43" s="189"/>
      <c r="AX43" s="154"/>
      <c r="AY43" s="356"/>
      <c r="AZ43" s="154"/>
      <c r="BA43" s="154"/>
      <c r="BB43" s="563"/>
    </row>
    <row r="44" spans="1:54" s="315" customFormat="1" ht="22.5" customHeight="1" x14ac:dyDescent="0.3">
      <c r="A44" s="558" t="s">
        <v>316</v>
      </c>
      <c r="B44" s="560" t="s">
        <v>317</v>
      </c>
      <c r="C44" s="560" t="s">
        <v>315</v>
      </c>
      <c r="D44" s="305" t="s">
        <v>41</v>
      </c>
      <c r="E44" s="449">
        <f t="shared" ref="E44:E46" si="12">SUM(H44+K44+N44+Q44+T44+W44+Z44+AE44+AJ44+AO44+AT44+AY44)</f>
        <v>424.5</v>
      </c>
      <c r="F44" s="306">
        <f>SUM(I44+L44+O44+R44+U44+X44+AC44+AH44+AM44+AR44+AW44+AZ44)</f>
        <v>406.5</v>
      </c>
      <c r="G44" s="372">
        <f t="shared" ref="G44:G50" si="13">SUM(F44/E44)</f>
        <v>0.95759717314487636</v>
      </c>
      <c r="H44" s="306"/>
      <c r="I44" s="306"/>
      <c r="J44" s="370"/>
      <c r="K44" s="306"/>
      <c r="L44" s="306">
        <v>0</v>
      </c>
      <c r="M44" s="370"/>
      <c r="N44" s="306"/>
      <c r="O44" s="306"/>
      <c r="P44" s="370"/>
      <c r="Q44" s="306">
        <v>365.5</v>
      </c>
      <c r="R44" s="306">
        <v>365.5</v>
      </c>
      <c r="S44" s="370">
        <f t="shared" ref="S44:S49" si="14">SUM(R44/Q44)</f>
        <v>1</v>
      </c>
      <c r="T44" s="306"/>
      <c r="U44" s="306"/>
      <c r="V44" s="307"/>
      <c r="W44" s="306">
        <v>24</v>
      </c>
      <c r="X44" s="306"/>
      <c r="Y44" s="307"/>
      <c r="Z44" s="306"/>
      <c r="AA44" s="308"/>
      <c r="AB44" s="309"/>
      <c r="AC44" s="357"/>
      <c r="AD44" s="439"/>
      <c r="AE44" s="311">
        <v>17</v>
      </c>
      <c r="AF44" s="308"/>
      <c r="AG44" s="309"/>
      <c r="AH44" s="450">
        <v>41</v>
      </c>
      <c r="AI44" s="307"/>
      <c r="AJ44" s="311">
        <v>18</v>
      </c>
      <c r="AK44" s="308"/>
      <c r="AL44" s="309"/>
      <c r="AM44" s="310"/>
      <c r="AN44" s="307"/>
      <c r="AO44" s="312"/>
      <c r="AP44" s="308"/>
      <c r="AQ44" s="309"/>
      <c r="AR44" s="310"/>
      <c r="AS44" s="307"/>
      <c r="AT44" s="312">
        <v>0</v>
      </c>
      <c r="AU44" s="313"/>
      <c r="AV44" s="314"/>
      <c r="AW44" s="310"/>
      <c r="AX44" s="307"/>
      <c r="AY44" s="357"/>
      <c r="AZ44" s="307"/>
      <c r="BA44" s="307"/>
      <c r="BB44" s="562"/>
    </row>
    <row r="45" spans="1:54" ht="73.5" customHeight="1" x14ac:dyDescent="0.3">
      <c r="A45" s="559"/>
      <c r="B45" s="561"/>
      <c r="C45" s="561"/>
      <c r="D45" s="232" t="s">
        <v>43</v>
      </c>
      <c r="E45" s="153">
        <f t="shared" si="12"/>
        <v>424.5</v>
      </c>
      <c r="F45" s="153">
        <f>SUM(F44)</f>
        <v>406.5</v>
      </c>
      <c r="G45" s="364">
        <f t="shared" si="13"/>
        <v>0.95759717314487636</v>
      </c>
      <c r="H45" s="153"/>
      <c r="I45" s="153"/>
      <c r="J45" s="368"/>
      <c r="K45" s="153"/>
      <c r="L45" s="153">
        <v>0</v>
      </c>
      <c r="M45" s="368"/>
      <c r="N45" s="153"/>
      <c r="O45" s="153"/>
      <c r="P45" s="368"/>
      <c r="Q45" s="153">
        <f>SUM(Q44)</f>
        <v>365.5</v>
      </c>
      <c r="R45" s="153">
        <f>SUM(R44)</f>
        <v>365.5</v>
      </c>
      <c r="S45" s="368">
        <f t="shared" si="14"/>
        <v>1</v>
      </c>
      <c r="T45" s="153"/>
      <c r="U45" s="153"/>
      <c r="V45" s="154"/>
      <c r="W45" s="153">
        <v>24</v>
      </c>
      <c r="X45" s="153"/>
      <c r="Y45" s="154"/>
      <c r="Z45" s="153"/>
      <c r="AA45" s="157"/>
      <c r="AB45" s="158"/>
      <c r="AC45" s="356"/>
      <c r="AD45" s="438"/>
      <c r="AE45" s="156">
        <v>17</v>
      </c>
      <c r="AF45" s="157"/>
      <c r="AG45" s="158"/>
      <c r="AH45" s="451">
        <v>41</v>
      </c>
      <c r="AI45" s="154"/>
      <c r="AJ45" s="156">
        <v>18</v>
      </c>
      <c r="AK45" s="157"/>
      <c r="AL45" s="158"/>
      <c r="AM45" s="189"/>
      <c r="AN45" s="154"/>
      <c r="AO45" s="160"/>
      <c r="AP45" s="157"/>
      <c r="AQ45" s="158"/>
      <c r="AR45" s="189"/>
      <c r="AS45" s="154"/>
      <c r="AT45" s="160">
        <v>0</v>
      </c>
      <c r="AU45" s="155"/>
      <c r="AV45" s="159"/>
      <c r="AW45" s="189"/>
      <c r="AX45" s="154"/>
      <c r="AY45" s="356"/>
      <c r="AZ45" s="154"/>
      <c r="BA45" s="154"/>
      <c r="BB45" s="563"/>
    </row>
    <row r="46" spans="1:54" s="315" customFormat="1" ht="22.5" customHeight="1" x14ac:dyDescent="0.3">
      <c r="A46" s="558" t="s">
        <v>318</v>
      </c>
      <c r="B46" s="560" t="s">
        <v>319</v>
      </c>
      <c r="C46" s="560" t="s">
        <v>315</v>
      </c>
      <c r="D46" s="305" t="s">
        <v>41</v>
      </c>
      <c r="E46" s="449">
        <f t="shared" si="12"/>
        <v>958.19999999999993</v>
      </c>
      <c r="F46" s="306">
        <f>SUM(I46+L46+O46+R46+U46+X46+AC46+AH46+AM46+AR46+AW46+AZ46)</f>
        <v>958.19999999999993</v>
      </c>
      <c r="G46" s="372">
        <f t="shared" si="13"/>
        <v>1</v>
      </c>
      <c r="H46" s="306"/>
      <c r="I46" s="306"/>
      <c r="J46" s="370"/>
      <c r="K46" s="306">
        <v>0</v>
      </c>
      <c r="L46" s="306">
        <v>0</v>
      </c>
      <c r="M46" s="370"/>
      <c r="N46" s="306"/>
      <c r="O46" s="306"/>
      <c r="P46" s="370"/>
      <c r="Q46" s="306">
        <v>212.9</v>
      </c>
      <c r="R46" s="306">
        <v>212.9</v>
      </c>
      <c r="S46" s="370">
        <f t="shared" si="14"/>
        <v>1</v>
      </c>
      <c r="T46" s="306"/>
      <c r="U46" s="306"/>
      <c r="V46" s="307"/>
      <c r="W46" s="306"/>
      <c r="X46" s="306"/>
      <c r="Y46" s="307"/>
      <c r="Z46" s="306">
        <v>745.3</v>
      </c>
      <c r="AA46" s="308"/>
      <c r="AB46" s="309"/>
      <c r="AC46" s="357">
        <v>745.3</v>
      </c>
      <c r="AD46" s="439">
        <f>AC46/Z46</f>
        <v>1</v>
      </c>
      <c r="AE46" s="311"/>
      <c r="AF46" s="308"/>
      <c r="AG46" s="309"/>
      <c r="AH46" s="450"/>
      <c r="AI46" s="307"/>
      <c r="AJ46" s="311"/>
      <c r="AK46" s="308"/>
      <c r="AL46" s="309"/>
      <c r="AM46" s="310"/>
      <c r="AN46" s="307"/>
      <c r="AO46" s="312"/>
      <c r="AP46" s="308"/>
      <c r="AQ46" s="309"/>
      <c r="AR46" s="310"/>
      <c r="AS46" s="307"/>
      <c r="AT46" s="312"/>
      <c r="AU46" s="313"/>
      <c r="AV46" s="314"/>
      <c r="AW46" s="310"/>
      <c r="AX46" s="307"/>
      <c r="AY46" s="357"/>
      <c r="AZ46" s="307"/>
      <c r="BA46" s="307"/>
      <c r="BB46" s="562"/>
    </row>
    <row r="47" spans="1:54" ht="45" customHeight="1" x14ac:dyDescent="0.3">
      <c r="A47" s="559"/>
      <c r="B47" s="561"/>
      <c r="C47" s="561"/>
      <c r="D47" s="232" t="s">
        <v>43</v>
      </c>
      <c r="E47" s="153">
        <f>SUM(H47+K47+N47+Q47+T47+W47+Z47+AE47+AJ47+AO47+AT47+AY47)</f>
        <v>958.19999999999993</v>
      </c>
      <c r="F47" s="153">
        <f>SUM(AZ47+AW47+AR47+AM47+AH47+AC47+X47+U47+R47+O47+L47+I47)</f>
        <v>958.19999999999993</v>
      </c>
      <c r="G47" s="364">
        <f t="shared" si="13"/>
        <v>1</v>
      </c>
      <c r="H47" s="153"/>
      <c r="I47" s="153"/>
      <c r="J47" s="368"/>
      <c r="K47" s="153">
        <v>0</v>
      </c>
      <c r="L47" s="153">
        <f>SUM(L46)</f>
        <v>0</v>
      </c>
      <c r="M47" s="368"/>
      <c r="N47" s="153"/>
      <c r="O47" s="153"/>
      <c r="P47" s="368"/>
      <c r="Q47" s="153">
        <f>SUM(Q46)</f>
        <v>212.9</v>
      </c>
      <c r="R47" s="153">
        <f>SUM(R46)</f>
        <v>212.9</v>
      </c>
      <c r="S47" s="368">
        <f t="shared" si="14"/>
        <v>1</v>
      </c>
      <c r="T47" s="153"/>
      <c r="U47" s="153"/>
      <c r="V47" s="154"/>
      <c r="W47" s="153"/>
      <c r="X47" s="153"/>
      <c r="Y47" s="154"/>
      <c r="Z47" s="153">
        <f>SUM(Z46)</f>
        <v>745.3</v>
      </c>
      <c r="AA47" s="157"/>
      <c r="AB47" s="158"/>
      <c r="AC47" s="356">
        <v>745.3</v>
      </c>
      <c r="AD47" s="438">
        <f>AC47/Z47</f>
        <v>1</v>
      </c>
      <c r="AE47" s="156"/>
      <c r="AF47" s="157"/>
      <c r="AG47" s="158"/>
      <c r="AH47" s="451"/>
      <c r="AI47" s="154"/>
      <c r="AJ47" s="156"/>
      <c r="AK47" s="157"/>
      <c r="AL47" s="158"/>
      <c r="AM47" s="189"/>
      <c r="AN47" s="154"/>
      <c r="AO47" s="160"/>
      <c r="AP47" s="157"/>
      <c r="AQ47" s="158"/>
      <c r="AR47" s="189"/>
      <c r="AS47" s="154"/>
      <c r="AT47" s="160"/>
      <c r="AU47" s="155"/>
      <c r="AV47" s="159"/>
      <c r="AW47" s="189"/>
      <c r="AX47" s="154"/>
      <c r="AY47" s="356"/>
      <c r="AZ47" s="154"/>
      <c r="BA47" s="154"/>
      <c r="BB47" s="563"/>
    </row>
    <row r="48" spans="1:54" s="315" customFormat="1" ht="22.5" customHeight="1" x14ac:dyDescent="0.3">
      <c r="A48" s="558" t="s">
        <v>320</v>
      </c>
      <c r="B48" s="560" t="s">
        <v>321</v>
      </c>
      <c r="C48" s="560" t="s">
        <v>315</v>
      </c>
      <c r="D48" s="305" t="s">
        <v>41</v>
      </c>
      <c r="E48" s="306">
        <v>952.6</v>
      </c>
      <c r="F48" s="306">
        <f>SUM(I48+L48+O48+R48+U48+X48+AC48+AH48+AM48+AR48+AW48+AZ48)</f>
        <v>952.59999999999991</v>
      </c>
      <c r="G48" s="372">
        <f t="shared" si="13"/>
        <v>0.99999999999999989</v>
      </c>
      <c r="H48" s="306"/>
      <c r="I48" s="306"/>
      <c r="J48" s="370"/>
      <c r="K48" s="306">
        <v>237.8</v>
      </c>
      <c r="L48" s="306">
        <v>237.8</v>
      </c>
      <c r="M48" s="370">
        <f>SUM(L48/K48)</f>
        <v>1</v>
      </c>
      <c r="N48" s="306">
        <v>190.5</v>
      </c>
      <c r="O48" s="306">
        <v>190.5</v>
      </c>
      <c r="P48" s="370">
        <f>SUM(O48/N48)</f>
        <v>1</v>
      </c>
      <c r="Q48" s="306">
        <v>524.29999999999995</v>
      </c>
      <c r="R48" s="306">
        <v>524.29999999999995</v>
      </c>
      <c r="S48" s="370">
        <f t="shared" si="14"/>
        <v>1</v>
      </c>
      <c r="T48" s="306"/>
      <c r="U48" s="306"/>
      <c r="V48" s="307"/>
      <c r="W48" s="306"/>
      <c r="X48" s="306"/>
      <c r="Y48" s="307"/>
      <c r="Z48" s="306"/>
      <c r="AA48" s="308"/>
      <c r="AB48" s="309"/>
      <c r="AC48" s="357"/>
      <c r="AD48" s="439"/>
      <c r="AE48" s="311"/>
      <c r="AF48" s="308"/>
      <c r="AG48" s="309"/>
      <c r="AH48" s="450"/>
      <c r="AI48" s="307"/>
      <c r="AJ48" s="311"/>
      <c r="AK48" s="308"/>
      <c r="AL48" s="309"/>
      <c r="AM48" s="310"/>
      <c r="AN48" s="307"/>
      <c r="AO48" s="312"/>
      <c r="AP48" s="308"/>
      <c r="AQ48" s="309"/>
      <c r="AR48" s="310"/>
      <c r="AS48" s="307"/>
      <c r="AT48" s="312"/>
      <c r="AU48" s="313"/>
      <c r="AV48" s="314"/>
      <c r="AW48" s="310"/>
      <c r="AX48" s="307"/>
      <c r="AY48" s="357"/>
      <c r="AZ48" s="307"/>
      <c r="BA48" s="307"/>
      <c r="BB48" s="562"/>
    </row>
    <row r="49" spans="1:54" ht="90.75" customHeight="1" x14ac:dyDescent="0.3">
      <c r="A49" s="559"/>
      <c r="B49" s="561"/>
      <c r="C49" s="561"/>
      <c r="D49" s="232" t="s">
        <v>43</v>
      </c>
      <c r="E49" s="153">
        <f>SUM(H49+K49+N49+Q49+T49+W49+Z49+AE49+AJ49+AO49+AT49+AY49)</f>
        <v>952.59999999999991</v>
      </c>
      <c r="F49" s="153">
        <f>SUM(F48)</f>
        <v>952.59999999999991</v>
      </c>
      <c r="G49" s="364">
        <f t="shared" si="13"/>
        <v>1</v>
      </c>
      <c r="H49" s="153"/>
      <c r="I49" s="153"/>
      <c r="J49" s="368"/>
      <c r="K49" s="153">
        <v>237.8</v>
      </c>
      <c r="L49" s="153">
        <v>237.8</v>
      </c>
      <c r="M49" s="368">
        <f>SUM(L49/K49)</f>
        <v>1</v>
      </c>
      <c r="N49" s="153">
        <f>SUM(N48)</f>
        <v>190.5</v>
      </c>
      <c r="O49" s="153">
        <v>190.5</v>
      </c>
      <c r="P49" s="368">
        <f>SUM(O49/N49)</f>
        <v>1</v>
      </c>
      <c r="Q49" s="153">
        <f>SUM(Q48)</f>
        <v>524.29999999999995</v>
      </c>
      <c r="R49" s="153">
        <f>SUM(R48)</f>
        <v>524.29999999999995</v>
      </c>
      <c r="S49" s="368">
        <f t="shared" si="14"/>
        <v>1</v>
      </c>
      <c r="T49" s="153"/>
      <c r="U49" s="153"/>
      <c r="V49" s="154"/>
      <c r="W49" s="153"/>
      <c r="X49" s="153"/>
      <c r="Y49" s="154"/>
      <c r="Z49" s="153"/>
      <c r="AA49" s="157"/>
      <c r="AB49" s="158"/>
      <c r="AC49" s="356"/>
      <c r="AD49" s="438"/>
      <c r="AE49" s="156"/>
      <c r="AF49" s="157"/>
      <c r="AG49" s="158"/>
      <c r="AH49" s="451"/>
      <c r="AI49" s="154"/>
      <c r="AJ49" s="156"/>
      <c r="AK49" s="157"/>
      <c r="AL49" s="158"/>
      <c r="AM49" s="189"/>
      <c r="AN49" s="154"/>
      <c r="AO49" s="160"/>
      <c r="AP49" s="157"/>
      <c r="AQ49" s="158"/>
      <c r="AR49" s="189"/>
      <c r="AS49" s="154"/>
      <c r="AT49" s="160"/>
      <c r="AU49" s="155"/>
      <c r="AV49" s="159"/>
      <c r="AW49" s="189"/>
      <c r="AX49" s="154"/>
      <c r="AY49" s="356"/>
      <c r="AZ49" s="154"/>
      <c r="BA49" s="154"/>
      <c r="BB49" s="563"/>
    </row>
    <row r="50" spans="1:54" s="315" customFormat="1" ht="22.5" customHeight="1" x14ac:dyDescent="0.3">
      <c r="A50" s="558" t="s">
        <v>344</v>
      </c>
      <c r="B50" s="560" t="s">
        <v>345</v>
      </c>
      <c r="C50" s="560" t="s">
        <v>315</v>
      </c>
      <c r="D50" s="305" t="s">
        <v>41</v>
      </c>
      <c r="E50" s="449">
        <f t="shared" ref="E50:E51" si="15">SUM(H50+K50+N50+Q50+T50+W50+Z50+AE50+AJ50+AO50+AT50+AY50)</f>
        <v>395.1</v>
      </c>
      <c r="F50" s="306">
        <f>SUM(I50+L50+O50+R50+U50+X50+AC50+AH50+AM50+AR50+AW50+AZ50)</f>
        <v>0</v>
      </c>
      <c r="G50" s="372">
        <f t="shared" si="13"/>
        <v>0</v>
      </c>
      <c r="H50" s="306"/>
      <c r="I50" s="306"/>
      <c r="J50" s="370"/>
      <c r="K50" s="306"/>
      <c r="L50" s="306"/>
      <c r="M50" s="370"/>
      <c r="N50" s="306"/>
      <c r="O50" s="306"/>
      <c r="P50" s="370"/>
      <c r="Q50" s="306"/>
      <c r="R50" s="306"/>
      <c r="S50" s="370"/>
      <c r="T50" s="306"/>
      <c r="U50" s="306"/>
      <c r="V50" s="307"/>
      <c r="W50" s="306"/>
      <c r="X50" s="306"/>
      <c r="Y50" s="307"/>
      <c r="Z50" s="306"/>
      <c r="AA50" s="308"/>
      <c r="AB50" s="309"/>
      <c r="AC50" s="357"/>
      <c r="AD50" s="439"/>
      <c r="AE50" s="311"/>
      <c r="AF50" s="308"/>
      <c r="AG50" s="309"/>
      <c r="AH50" s="450"/>
      <c r="AI50" s="307"/>
      <c r="AJ50" s="311"/>
      <c r="AK50" s="308"/>
      <c r="AL50" s="309"/>
      <c r="AM50" s="310"/>
      <c r="AN50" s="307"/>
      <c r="AO50" s="312"/>
      <c r="AP50" s="308"/>
      <c r="AQ50" s="309"/>
      <c r="AR50" s="310"/>
      <c r="AS50" s="307"/>
      <c r="AT50" s="312">
        <v>395.1</v>
      </c>
      <c r="AU50" s="313"/>
      <c r="AV50" s="314"/>
      <c r="AW50" s="310"/>
      <c r="AX50" s="307"/>
      <c r="AY50" s="357"/>
      <c r="AZ50" s="307"/>
      <c r="BA50" s="307"/>
      <c r="BB50" s="562"/>
    </row>
    <row r="51" spans="1:54" ht="61.5" customHeight="1" x14ac:dyDescent="0.3">
      <c r="A51" s="559"/>
      <c r="B51" s="561"/>
      <c r="C51" s="561"/>
      <c r="D51" s="232" t="s">
        <v>43</v>
      </c>
      <c r="E51" s="153">
        <f t="shared" si="15"/>
        <v>395.1</v>
      </c>
      <c r="F51" s="153">
        <f>SUM(F50)</f>
        <v>0</v>
      </c>
      <c r="G51" s="364"/>
      <c r="H51" s="153"/>
      <c r="I51" s="153"/>
      <c r="J51" s="368"/>
      <c r="K51" s="153"/>
      <c r="L51" s="153"/>
      <c r="M51" s="368"/>
      <c r="N51" s="153">
        <f>SUM(N50)</f>
        <v>0</v>
      </c>
      <c r="O51" s="153"/>
      <c r="P51" s="368"/>
      <c r="Q51" s="153"/>
      <c r="R51" s="153">
        <f>SUM(R50)</f>
        <v>0</v>
      </c>
      <c r="S51" s="368"/>
      <c r="T51" s="153"/>
      <c r="U51" s="153"/>
      <c r="V51" s="154"/>
      <c r="W51" s="153"/>
      <c r="X51" s="153"/>
      <c r="Y51" s="154"/>
      <c r="Z51" s="153"/>
      <c r="AA51" s="157"/>
      <c r="AB51" s="158"/>
      <c r="AC51" s="356"/>
      <c r="AD51" s="438"/>
      <c r="AE51" s="156"/>
      <c r="AF51" s="157"/>
      <c r="AG51" s="158"/>
      <c r="AH51" s="451"/>
      <c r="AI51" s="154"/>
      <c r="AJ51" s="156"/>
      <c r="AK51" s="157"/>
      <c r="AL51" s="158"/>
      <c r="AM51" s="189"/>
      <c r="AN51" s="154"/>
      <c r="AO51" s="160"/>
      <c r="AP51" s="157"/>
      <c r="AQ51" s="158"/>
      <c r="AR51" s="189"/>
      <c r="AS51" s="154"/>
      <c r="AT51" s="160">
        <v>395.1</v>
      </c>
      <c r="AU51" s="155"/>
      <c r="AV51" s="159"/>
      <c r="AW51" s="189"/>
      <c r="AX51" s="154"/>
      <c r="AY51" s="356"/>
      <c r="AZ51" s="154"/>
      <c r="BA51" s="154"/>
      <c r="BB51" s="563"/>
    </row>
    <row r="52" spans="1:54" ht="27.75" customHeight="1" x14ac:dyDescent="0.3">
      <c r="A52" s="578" t="s">
        <v>353</v>
      </c>
      <c r="B52" s="580" t="s">
        <v>354</v>
      </c>
      <c r="C52" s="580"/>
      <c r="D52" s="305" t="s">
        <v>355</v>
      </c>
      <c r="E52" s="495">
        <v>562</v>
      </c>
      <c r="F52" s="495"/>
      <c r="G52" s="496"/>
      <c r="H52" s="495"/>
      <c r="I52" s="495"/>
      <c r="J52" s="497"/>
      <c r="K52" s="495"/>
      <c r="L52" s="495"/>
      <c r="M52" s="497"/>
      <c r="N52" s="495"/>
      <c r="O52" s="495"/>
      <c r="P52" s="497"/>
      <c r="Q52" s="495"/>
      <c r="R52" s="495"/>
      <c r="S52" s="497"/>
      <c r="T52" s="495"/>
      <c r="U52" s="449"/>
      <c r="V52" s="498"/>
      <c r="W52" s="495"/>
      <c r="X52" s="495"/>
      <c r="Y52" s="498"/>
      <c r="Z52" s="495"/>
      <c r="AA52" s="499"/>
      <c r="AB52" s="500"/>
      <c r="AC52" s="501"/>
      <c r="AD52" s="502"/>
      <c r="AE52" s="503"/>
      <c r="AF52" s="504"/>
      <c r="AG52" s="505"/>
      <c r="AH52" s="506"/>
      <c r="AI52" s="500"/>
      <c r="AJ52" s="503"/>
      <c r="AK52" s="504"/>
      <c r="AL52" s="505"/>
      <c r="AM52" s="507"/>
      <c r="AN52" s="498"/>
      <c r="AO52" s="503"/>
      <c r="AP52" s="170"/>
      <c r="AQ52" s="171"/>
      <c r="AR52" s="508"/>
      <c r="AS52" s="498"/>
      <c r="AT52" s="503"/>
      <c r="AU52" s="499"/>
      <c r="AV52" s="500"/>
      <c r="AW52" s="507"/>
      <c r="AX52" s="498"/>
      <c r="AY52" s="501">
        <v>562</v>
      </c>
      <c r="AZ52" s="508"/>
      <c r="BA52" s="498"/>
      <c r="BB52" s="491"/>
    </row>
    <row r="53" spans="1:54" ht="61.5" customHeight="1" x14ac:dyDescent="0.3">
      <c r="A53" s="579"/>
      <c r="B53" s="581"/>
      <c r="C53" s="581"/>
      <c r="D53" s="232" t="s">
        <v>43</v>
      </c>
      <c r="E53" s="164">
        <v>562</v>
      </c>
      <c r="F53" s="164"/>
      <c r="G53" s="362"/>
      <c r="H53" s="164"/>
      <c r="I53" s="164"/>
      <c r="J53" s="366"/>
      <c r="K53" s="164"/>
      <c r="L53" s="164"/>
      <c r="M53" s="366"/>
      <c r="N53" s="164"/>
      <c r="O53" s="164"/>
      <c r="P53" s="366"/>
      <c r="Q53" s="164"/>
      <c r="R53" s="164"/>
      <c r="S53" s="366"/>
      <c r="T53" s="164"/>
      <c r="U53" s="153"/>
      <c r="V53" s="163"/>
      <c r="W53" s="164"/>
      <c r="X53" s="164"/>
      <c r="Y53" s="163"/>
      <c r="Z53" s="164"/>
      <c r="AA53" s="170"/>
      <c r="AB53" s="171"/>
      <c r="AC53" s="493"/>
      <c r="AD53" s="399"/>
      <c r="AE53" s="165"/>
      <c r="AF53" s="166"/>
      <c r="AG53" s="168"/>
      <c r="AH53" s="462"/>
      <c r="AI53" s="171"/>
      <c r="AJ53" s="165"/>
      <c r="AK53" s="166"/>
      <c r="AL53" s="168"/>
      <c r="AM53" s="494"/>
      <c r="AN53" s="163"/>
      <c r="AO53" s="165"/>
      <c r="AP53" s="170"/>
      <c r="AQ53" s="171"/>
      <c r="AR53" s="190"/>
      <c r="AS53" s="163"/>
      <c r="AT53" s="165"/>
      <c r="AU53" s="170"/>
      <c r="AV53" s="171"/>
      <c r="AW53" s="494"/>
      <c r="AX53" s="163"/>
      <c r="AY53" s="493"/>
      <c r="AZ53" s="190"/>
      <c r="BA53" s="163"/>
      <c r="BB53" s="491"/>
    </row>
    <row r="54" spans="1:54" s="304" customFormat="1" ht="21" customHeight="1" x14ac:dyDescent="0.3">
      <c r="A54" s="558"/>
      <c r="B54" s="566" t="s">
        <v>270</v>
      </c>
      <c r="C54" s="560"/>
      <c r="D54" s="294" t="s">
        <v>41</v>
      </c>
      <c r="E54" s="409">
        <f>SUM(E48+E46+E44+E42+E40+E38+E36+E34+E51+E53)</f>
        <v>10598.199999999999</v>
      </c>
      <c r="F54" s="485">
        <f>SUM(I54+L54+O54+R54+U54+X54+AC54+AH54+AM54+AR54+AW54+AZ54)</f>
        <v>5333.0526699999991</v>
      </c>
      <c r="G54" s="371">
        <f>SUM(F54/E54)</f>
        <v>0.50320362608744873</v>
      </c>
      <c r="H54" s="295">
        <f>SUM(H48+H46+H44+H42+H40+H38+H36+H34)</f>
        <v>81.2</v>
      </c>
      <c r="I54" s="295">
        <f>SUM(I48+I46+I44+I42+I40+I38+I36+I34)</f>
        <v>81.2</v>
      </c>
      <c r="J54" s="369">
        <f>SUM(I54/H54)</f>
        <v>1</v>
      </c>
      <c r="K54" s="295">
        <f>SUM(K48+K46+K44+K42+K40+K38+K36+K34)</f>
        <v>422.70000000000005</v>
      </c>
      <c r="L54" s="295">
        <f>SUM(L48+L46+L44+L42+L40+L38+L36+L34)</f>
        <v>422.70000000000005</v>
      </c>
      <c r="M54" s="369">
        <f>SUM(L54/K54)</f>
        <v>1</v>
      </c>
      <c r="N54" s="295">
        <f>SUM(N48+N46+N44+N42+N40+N38+N36+N34)</f>
        <v>655</v>
      </c>
      <c r="O54" s="295">
        <f>SUM(O48+O46+O44+O42+O40+O38+O36+O34)</f>
        <v>655</v>
      </c>
      <c r="P54" s="369">
        <f>SUM(O54/N54)</f>
        <v>1</v>
      </c>
      <c r="Q54" s="295">
        <f>SUM(Q48+Q46+Q44+Q42+Q40+Q38+Q36+Q34)</f>
        <v>1649.9999999999998</v>
      </c>
      <c r="R54" s="295">
        <f>SUM(R48+R46+R44+R42+R40+R38+R36+R34)</f>
        <v>1649.9999999999998</v>
      </c>
      <c r="S54" s="369">
        <f>SUM(R54/Q54)</f>
        <v>1</v>
      </c>
      <c r="T54" s="295">
        <f>SUM(T48+T46+T44+T42+T40+T38+T36+T34)</f>
        <v>220</v>
      </c>
      <c r="U54" s="411">
        <f>U55</f>
        <v>295.68</v>
      </c>
      <c r="V54" s="296">
        <f>U54/T54</f>
        <v>1.3440000000000001</v>
      </c>
      <c r="W54" s="295">
        <f>SUM(W48+W46+W44+W42+W40+W38+W36+W34)</f>
        <v>520.29999999999995</v>
      </c>
      <c r="X54" s="295">
        <f>SUM(X48+X46+X44+X42+X40+X38+X36+X34)</f>
        <v>200.4</v>
      </c>
      <c r="Y54" s="296">
        <f>X54/W54</f>
        <v>0.3851624063040554</v>
      </c>
      <c r="Z54" s="295">
        <f>SUM(Z48+Z46+Z44+Z42+Z40+Z38+Z36+Z34)</f>
        <v>1095.3</v>
      </c>
      <c r="AA54" s="295">
        <f t="shared" ref="AA54:AC54" si="16">SUM(AA48+AA46+AA44+AA42+AA40+AA38+AA36+AA34)</f>
        <v>0</v>
      </c>
      <c r="AB54" s="295">
        <f t="shared" si="16"/>
        <v>0</v>
      </c>
      <c r="AC54" s="295">
        <f t="shared" si="16"/>
        <v>1065.8539999999998</v>
      </c>
      <c r="AD54" s="440">
        <f>AC54/Z54</f>
        <v>0.97311604126723261</v>
      </c>
      <c r="AE54" s="295">
        <f>SUM(AE48+AE46+AE44+AE42+AE40+AE38+AE36+AE34)</f>
        <v>367</v>
      </c>
      <c r="AF54" s="297"/>
      <c r="AG54" s="303"/>
      <c r="AH54" s="466">
        <f>AH44+AH40+AH34</f>
        <v>198.69499999999999</v>
      </c>
      <c r="AI54" s="316">
        <f>AH54/AE54</f>
        <v>0.54140326975476838</v>
      </c>
      <c r="AJ54" s="295">
        <f>SUM(AJ50+AJ48+AJ46+AJ44+AJ42+AJ40+AJ38+AJ36+AJ34)</f>
        <v>1250.8</v>
      </c>
      <c r="AK54" s="297"/>
      <c r="AL54" s="303"/>
      <c r="AM54" s="301">
        <f>AM32</f>
        <v>235.05500000000001</v>
      </c>
      <c r="AN54" s="296">
        <f>AM54/AJ54</f>
        <v>0.18792372881355934</v>
      </c>
      <c r="AO54" s="295">
        <f>SUM(AO48+AO46+AO44+AO42+AO40+AO38+AO36+AO34)</f>
        <v>1441.7</v>
      </c>
      <c r="AP54" s="295">
        <f t="shared" ref="AP54:AR54" si="17">SUM(AP48+AP46+AP44+AP42+AP40+AP38+AP36+AP34)</f>
        <v>0</v>
      </c>
      <c r="AQ54" s="295">
        <f t="shared" si="17"/>
        <v>0</v>
      </c>
      <c r="AR54" s="295">
        <f t="shared" si="17"/>
        <v>528.46866999999997</v>
      </c>
      <c r="AS54" s="296">
        <f>AR54/AO54</f>
        <v>0.3665593882222376</v>
      </c>
      <c r="AT54" s="295">
        <f>SUM(AT48+AT46+AT44+AT42+AT40+AT38+AT36+AT34+AT51)</f>
        <v>1125.4000000000001</v>
      </c>
      <c r="AU54" s="302"/>
      <c r="AV54" s="316"/>
      <c r="AW54" s="299"/>
      <c r="AX54" s="296"/>
      <c r="AY54" s="358">
        <f>SUM(AY48+AY46+AY44+AY42+AY40+AY38+AY36+AY34)</f>
        <v>1206.8000000000002</v>
      </c>
      <c r="AZ54" s="299"/>
      <c r="BA54" s="296"/>
      <c r="BB54" s="576"/>
    </row>
    <row r="55" spans="1:54" ht="21" customHeight="1" x14ac:dyDescent="0.3">
      <c r="A55" s="573"/>
      <c r="B55" s="574"/>
      <c r="C55" s="575"/>
      <c r="D55" s="232" t="s">
        <v>43</v>
      </c>
      <c r="E55" s="409">
        <f>E54</f>
        <v>10598.199999999999</v>
      </c>
      <c r="F55" s="153">
        <f>SUM(F54)</f>
        <v>5333.0526699999991</v>
      </c>
      <c r="G55" s="364">
        <f>SUM(F55/E55)</f>
        <v>0.50320362608744873</v>
      </c>
      <c r="H55" s="153">
        <f>SUM(H41+H39+H37+H35)</f>
        <v>81.2</v>
      </c>
      <c r="I55" s="153">
        <f>SUM(I54)</f>
        <v>81.2</v>
      </c>
      <c r="J55" s="368">
        <f>SUM(I55/H55)</f>
        <v>1</v>
      </c>
      <c r="K55" s="153">
        <f>SUM(K49+K47+K45+K43+K41+K39+K37+K35)</f>
        <v>422.70000000000005</v>
      </c>
      <c r="L55" s="153">
        <f>SUM(L54)</f>
        <v>422.70000000000005</v>
      </c>
      <c r="M55" s="368">
        <f>SUM(L55/K55)</f>
        <v>1</v>
      </c>
      <c r="N55" s="153">
        <f>SUM(N49+N47+N45+N43+N41+N39+N37+N35)</f>
        <v>655</v>
      </c>
      <c r="O55" s="153">
        <f>SUM(O49+O47+O45+O43+O41+O39+O37+O35)</f>
        <v>655</v>
      </c>
      <c r="P55" s="368">
        <f>SUM(O55/N55)</f>
        <v>1</v>
      </c>
      <c r="Q55" s="153">
        <f>SUM(Q49+Q47+Q45+Q43+Q41+Q39+Q37+Q35)</f>
        <v>1649.9999999999998</v>
      </c>
      <c r="R55" s="153">
        <f>SUM(R49+R47+R45+R43+R41+R39+R37+R35)</f>
        <v>1649.9999999999998</v>
      </c>
      <c r="S55" s="368">
        <f>SUM(R55/Q55)</f>
        <v>1</v>
      </c>
      <c r="T55" s="153">
        <f>SUM(T49+T47+T45+T43+T41+T39+T37+T35)</f>
        <v>220</v>
      </c>
      <c r="U55" s="153">
        <f>SUM(U49+U47+U45+U43+U41+U39+U37+U35)</f>
        <v>295.68</v>
      </c>
      <c r="V55" s="154">
        <f>U55/T55</f>
        <v>1.3440000000000001</v>
      </c>
      <c r="W55" s="153">
        <f>SUM(W49+W47+W45+W43+W41+W39+W37+W35)</f>
        <v>520.29999999999995</v>
      </c>
      <c r="X55" s="295">
        <f>X54</f>
        <v>200.4</v>
      </c>
      <c r="Y55" s="154">
        <f>X55/W55</f>
        <v>0.3851624063040554</v>
      </c>
      <c r="Z55" s="153">
        <f>SUM(Z49+Z47+Z45+Z43+Z41+Z39+Z37+Z35)</f>
        <v>1095.3</v>
      </c>
      <c r="AA55" s="153">
        <f t="shared" ref="AA55:AC55" si="18">SUM(AA49+AA47+AA45+AA43+AA41+AA39+AA37+AA35)</f>
        <v>0</v>
      </c>
      <c r="AB55" s="153">
        <f t="shared" si="18"/>
        <v>0</v>
      </c>
      <c r="AC55" s="153">
        <f t="shared" si="18"/>
        <v>1065.8539999999998</v>
      </c>
      <c r="AD55" s="403">
        <f>AC55/Z55</f>
        <v>0.97311604126723261</v>
      </c>
      <c r="AE55" s="153">
        <f>SUM(AE49+AE47+AE45+AE43+AE41+AE39+AE37+AE35)</f>
        <v>367</v>
      </c>
      <c r="AF55" s="157"/>
      <c r="AG55" s="159"/>
      <c r="AH55" s="464">
        <v>198.7</v>
      </c>
      <c r="AI55" s="183">
        <f>AH55/AE55</f>
        <v>0.54141689373296997</v>
      </c>
      <c r="AJ55" s="153">
        <f>SUM(AJ51+AJ49+AJ47+AJ45+AJ43+AJ41+AJ39+AJ37+AJ35)</f>
        <v>1250.8</v>
      </c>
      <c r="AK55" s="157"/>
      <c r="AL55" s="159"/>
      <c r="AM55" s="160">
        <f>AM54</f>
        <v>235.05500000000001</v>
      </c>
      <c r="AN55" s="154">
        <f>AN54</f>
        <v>0.18792372881355934</v>
      </c>
      <c r="AO55" s="153">
        <f>SUM(AO49+AO47+AO45+AO43+AO41+AO39+AO37+AO35)</f>
        <v>1441.7</v>
      </c>
      <c r="AP55" s="153">
        <f t="shared" ref="AP55:AR55" si="19">SUM(AP49+AP47+AP45+AP43+AP41+AP39+AP37+AP35)</f>
        <v>0</v>
      </c>
      <c r="AQ55" s="153">
        <f t="shared" si="19"/>
        <v>0</v>
      </c>
      <c r="AR55" s="153">
        <f t="shared" si="19"/>
        <v>528.46866999999997</v>
      </c>
      <c r="AS55" s="176">
        <f>AR55/AO55</f>
        <v>0.3665593882222376</v>
      </c>
      <c r="AT55" s="153">
        <f>SUM(AT49+AT47+AT45+AT43+AT41+AT39+AT37+AT35+AT51)</f>
        <v>1125.4000000000001</v>
      </c>
      <c r="AU55" s="155"/>
      <c r="AV55" s="187"/>
      <c r="AW55" s="189"/>
      <c r="AX55" s="154"/>
      <c r="AY55" s="359">
        <f>SUM(AY49+AY47+AY45+AY43+AY41+AY39+AY37+AY35)</f>
        <v>1206.8000000000002</v>
      </c>
      <c r="AZ55" s="189"/>
      <c r="BA55" s="154"/>
      <c r="BB55" s="577"/>
    </row>
    <row r="56" spans="1:54" s="114" customFormat="1" ht="15.6" x14ac:dyDescent="0.3">
      <c r="A56" s="570" t="s">
        <v>298</v>
      </c>
      <c r="B56" s="571"/>
      <c r="C56" s="571"/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571"/>
      <c r="AX56" s="571"/>
      <c r="AY56" s="571"/>
      <c r="AZ56" s="571"/>
      <c r="BA56" s="571"/>
      <c r="BB56" s="572"/>
    </row>
    <row r="57" spans="1:54" s="329" customFormat="1" ht="18.75" customHeight="1" x14ac:dyDescent="0.3">
      <c r="A57" s="558" t="s">
        <v>16</v>
      </c>
      <c r="B57" s="560" t="s">
        <v>300</v>
      </c>
      <c r="C57" s="560"/>
      <c r="D57" s="317" t="s">
        <v>41</v>
      </c>
      <c r="E57" s="318">
        <v>38757.800000000003</v>
      </c>
      <c r="F57" s="318">
        <f>SUM(I57+L57+O57+R57+U57)+X57+AC57+AH57+AM57+AR58</f>
        <v>28310.537479999995</v>
      </c>
      <c r="G57" s="375">
        <f>SUM(F57/E57)</f>
        <v>0.73044748360330036</v>
      </c>
      <c r="H57" s="319">
        <v>687.9</v>
      </c>
      <c r="I57" s="319">
        <v>687.9</v>
      </c>
      <c r="J57" s="373">
        <f>SUM(I57/H57)</f>
        <v>1</v>
      </c>
      <c r="K57" s="319">
        <f>L57</f>
        <v>3377.6</v>
      </c>
      <c r="L57" s="319">
        <v>3377.6</v>
      </c>
      <c r="M57" s="373">
        <f>SUM(L57/K57)</f>
        <v>1</v>
      </c>
      <c r="N57" s="319">
        <f>O57</f>
        <v>2895.4444799999997</v>
      </c>
      <c r="O57" s="319">
        <f>O58</f>
        <v>2895.4444799999997</v>
      </c>
      <c r="P57" s="400">
        <f>P58</f>
        <v>1</v>
      </c>
      <c r="Q57" s="319">
        <f>R57</f>
        <v>4008.8917999999999</v>
      </c>
      <c r="R57" s="319">
        <f>R58</f>
        <v>4008.8917999999999</v>
      </c>
      <c r="S57" s="373">
        <f>SUM(R57/Q57)</f>
        <v>1</v>
      </c>
      <c r="T57" s="319">
        <f>T58</f>
        <v>2100</v>
      </c>
      <c r="U57" s="319">
        <v>1766.8</v>
      </c>
      <c r="V57" s="319">
        <f>T57</f>
        <v>2100</v>
      </c>
      <c r="W57" s="319">
        <f>W58</f>
        <v>3300</v>
      </c>
      <c r="X57" s="319">
        <v>3475.6</v>
      </c>
      <c r="Y57" s="320"/>
      <c r="Z57" s="319">
        <v>3680</v>
      </c>
      <c r="AA57" s="322"/>
      <c r="AB57" s="323"/>
      <c r="AC57" s="426">
        <v>3208.2</v>
      </c>
      <c r="AD57" s="447">
        <f>AC57/Z57</f>
        <v>0.8717934782608695</v>
      </c>
      <c r="AE57" s="319">
        <f>AE58</f>
        <v>3780</v>
      </c>
      <c r="AF57" s="322"/>
      <c r="AG57" s="323"/>
      <c r="AH57" s="467">
        <v>3294.8011999999999</v>
      </c>
      <c r="AI57" s="321">
        <f>AH57/AE57</f>
        <v>0.87164052910052903</v>
      </c>
      <c r="AJ57" s="319">
        <f>AJ58</f>
        <v>4100</v>
      </c>
      <c r="AK57" s="322"/>
      <c r="AL57" s="323"/>
      <c r="AM57" s="467">
        <v>2682</v>
      </c>
      <c r="AN57" s="321">
        <f>AM57/AJ57</f>
        <v>0.65414634146341466</v>
      </c>
      <c r="AO57" s="325">
        <v>3350</v>
      </c>
      <c r="AP57" s="326"/>
      <c r="AQ57" s="323"/>
      <c r="AR57" s="487">
        <v>2913.3</v>
      </c>
      <c r="AS57" s="320">
        <f>AR57/AO57</f>
        <v>0.86964179104477612</v>
      </c>
      <c r="AT57" s="319">
        <f>AT58</f>
        <v>3900</v>
      </c>
      <c r="AU57" s="327"/>
      <c r="AV57" s="323"/>
      <c r="AW57" s="324"/>
      <c r="AX57" s="321"/>
      <c r="AY57" s="319">
        <f>AY58</f>
        <v>3578</v>
      </c>
      <c r="AZ57" s="328"/>
      <c r="BA57" s="321"/>
      <c r="BB57" s="562" t="s">
        <v>326</v>
      </c>
    </row>
    <row r="58" spans="1:54" ht="27.15" customHeight="1" x14ac:dyDescent="0.3">
      <c r="A58" s="559"/>
      <c r="B58" s="561"/>
      <c r="C58" s="561"/>
      <c r="D58" s="232" t="s">
        <v>43</v>
      </c>
      <c r="E58" s="164">
        <f>SUM(H58+K58+N58+Q58+T58+W58+Z58+AE58+AJ58+AO58+AT58+AY58)</f>
        <v>38757.836280000003</v>
      </c>
      <c r="F58" s="407">
        <f>SUM(I58+L58+O58+R58+U58)+X58+AC58+AH58+AM58+AR59</f>
        <v>28310.537479999995</v>
      </c>
      <c r="G58" s="362">
        <f>SUM(F58/E58)</f>
        <v>0.73044679985422534</v>
      </c>
      <c r="H58" s="164">
        <v>687.9</v>
      </c>
      <c r="I58" s="164">
        <v>687.9</v>
      </c>
      <c r="J58" s="366">
        <f>SUM(I58/H58)</f>
        <v>1</v>
      </c>
      <c r="K58" s="164">
        <f>L58</f>
        <v>3377.6</v>
      </c>
      <c r="L58" s="164">
        <v>3377.6</v>
      </c>
      <c r="M58" s="366">
        <f>SUM(L58/K58)</f>
        <v>1</v>
      </c>
      <c r="N58" s="164">
        <f>O58</f>
        <v>2895.4444799999997</v>
      </c>
      <c r="O58" s="164">
        <f>O60</f>
        <v>2895.4444799999997</v>
      </c>
      <c r="P58" s="399">
        <f>P60</f>
        <v>1</v>
      </c>
      <c r="Q58" s="164">
        <f>R58</f>
        <v>4008.8917999999999</v>
      </c>
      <c r="R58" s="164">
        <v>4008.8917999999999</v>
      </c>
      <c r="S58" s="366">
        <f>SUM(R58/Q58)</f>
        <v>1</v>
      </c>
      <c r="T58" s="164">
        <v>2100</v>
      </c>
      <c r="U58" s="164">
        <v>1766.8</v>
      </c>
      <c r="V58" s="163">
        <f>U58/T58</f>
        <v>0.84133333333333327</v>
      </c>
      <c r="W58" s="164">
        <v>3300</v>
      </c>
      <c r="X58" s="164">
        <v>3475.6</v>
      </c>
      <c r="Y58" s="163"/>
      <c r="Z58" s="164">
        <v>3680</v>
      </c>
      <c r="AA58" s="166"/>
      <c r="AB58" s="168"/>
      <c r="AC58" s="423">
        <v>3208.2</v>
      </c>
      <c r="AD58" s="399">
        <f>AC58/Z58</f>
        <v>0.8717934782608695</v>
      </c>
      <c r="AE58" s="164">
        <v>3780</v>
      </c>
      <c r="AF58" s="166"/>
      <c r="AG58" s="168"/>
      <c r="AH58" s="475">
        <v>3294.8011999999999</v>
      </c>
      <c r="AI58" s="473">
        <f>AH58/AE58</f>
        <v>0.87164052910052903</v>
      </c>
      <c r="AJ58" s="164">
        <v>4100</v>
      </c>
      <c r="AK58" s="166"/>
      <c r="AL58" s="168"/>
      <c r="AM58" s="475">
        <v>2682</v>
      </c>
      <c r="AN58" s="473">
        <f t="shared" ref="AN58:AN60" si="20">AM58/AJ58</f>
        <v>0.65414634146341466</v>
      </c>
      <c r="AO58" s="164">
        <v>3350</v>
      </c>
      <c r="AP58" s="166"/>
      <c r="AQ58" s="168"/>
      <c r="AR58" s="488">
        <v>2913.3</v>
      </c>
      <c r="AS58" s="176">
        <f t="shared" ref="AS58:AS60" si="21">AR58/AO58</f>
        <v>0.86964179104477612</v>
      </c>
      <c r="AT58" s="164">
        <v>3900</v>
      </c>
      <c r="AU58" s="166"/>
      <c r="AV58" s="168"/>
      <c r="AW58" s="190"/>
      <c r="AX58" s="171"/>
      <c r="AY58" s="164">
        <v>3578</v>
      </c>
      <c r="AZ58" s="165"/>
      <c r="BA58" s="233"/>
      <c r="BB58" s="563"/>
    </row>
    <row r="59" spans="1:54" s="339" customFormat="1" ht="20.25" customHeight="1" x14ac:dyDescent="0.3">
      <c r="A59" s="564"/>
      <c r="B59" s="566" t="s">
        <v>299</v>
      </c>
      <c r="C59" s="560"/>
      <c r="D59" s="330" t="s">
        <v>41</v>
      </c>
      <c r="E59" s="331">
        <f>SUM(E57)</f>
        <v>38757.800000000003</v>
      </c>
      <c r="F59" s="509">
        <f t="shared" ref="F59" si="22">SUM(I59+L59+O59+R59+U59)+X59+AC59+AH59+AM59+AR60</f>
        <v>28310.537479999995</v>
      </c>
      <c r="G59" s="376">
        <f>SUM(F59/E59)</f>
        <v>0.73044748360330036</v>
      </c>
      <c r="H59" s="331">
        <f>SUM(H60)</f>
        <v>687.9</v>
      </c>
      <c r="I59" s="331">
        <f>SUM(I57)</f>
        <v>687.9</v>
      </c>
      <c r="J59" s="374">
        <f>SUM(I59/H59)</f>
        <v>1</v>
      </c>
      <c r="K59" s="331">
        <f>SUM(K57)</f>
        <v>3377.6</v>
      </c>
      <c r="L59" s="331">
        <f>SUM(L57)</f>
        <v>3377.6</v>
      </c>
      <c r="M59" s="374">
        <f>SUM(L59/K59)</f>
        <v>1</v>
      </c>
      <c r="N59" s="331">
        <f>SUM(N57)</f>
        <v>2895.4444799999997</v>
      </c>
      <c r="O59" s="331">
        <f>2895.74448-0.3</f>
        <v>2895.4444799999997</v>
      </c>
      <c r="P59" s="398">
        <f>P60</f>
        <v>1</v>
      </c>
      <c r="Q59" s="331">
        <f>SUM(Q60)</f>
        <v>4008.8917999999999</v>
      </c>
      <c r="R59" s="331">
        <f>R58</f>
        <v>4008.8917999999999</v>
      </c>
      <c r="S59" s="374">
        <f>SUM(R59/Q59)</f>
        <v>1</v>
      </c>
      <c r="T59" s="331">
        <f>SUM(T57)</f>
        <v>2100</v>
      </c>
      <c r="U59" s="331">
        <v>1766.8</v>
      </c>
      <c r="V59" s="332">
        <f>U59/T59</f>
        <v>0.84133333333333327</v>
      </c>
      <c r="W59" s="331">
        <f>SUM(W57)</f>
        <v>3300</v>
      </c>
      <c r="X59" s="331">
        <v>3475.6</v>
      </c>
      <c r="Y59" s="332"/>
      <c r="Z59" s="331">
        <f>SUM(Z57)</f>
        <v>3680</v>
      </c>
      <c r="AA59" s="334"/>
      <c r="AB59" s="335"/>
      <c r="AC59" s="427">
        <v>3208.2</v>
      </c>
      <c r="AD59" s="448">
        <f t="shared" ref="AD59:AD60" si="23">AC59/Z59</f>
        <v>0.8717934782608695</v>
      </c>
      <c r="AE59" s="331">
        <f>SUM(AE57)</f>
        <v>3780</v>
      </c>
      <c r="AF59" s="334"/>
      <c r="AG59" s="335"/>
      <c r="AH59" s="468">
        <v>3294.8011999999999</v>
      </c>
      <c r="AI59" s="474">
        <f>AH59/AE59</f>
        <v>0.87164052910052903</v>
      </c>
      <c r="AJ59" s="331">
        <f>SUM(AJ57)</f>
        <v>4100</v>
      </c>
      <c r="AK59" s="334"/>
      <c r="AL59" s="335"/>
      <c r="AM59" s="468">
        <v>2682</v>
      </c>
      <c r="AN59" s="474">
        <f t="shared" si="20"/>
        <v>0.65414634146341466</v>
      </c>
      <c r="AO59" s="331">
        <f>SUM(AO57)</f>
        <v>3350</v>
      </c>
      <c r="AP59" s="334"/>
      <c r="AQ59" s="335"/>
      <c r="AR59" s="489">
        <v>2913.3</v>
      </c>
      <c r="AS59" s="262">
        <f t="shared" si="21"/>
        <v>0.86964179104477612</v>
      </c>
      <c r="AT59" s="331">
        <f>SUM(AT57)</f>
        <v>3900</v>
      </c>
      <c r="AU59" s="337"/>
      <c r="AV59" s="335"/>
      <c r="AW59" s="336"/>
      <c r="AX59" s="333"/>
      <c r="AY59" s="338">
        <f>SUM(AY60)</f>
        <v>3578</v>
      </c>
      <c r="AZ59" s="331"/>
      <c r="BA59" s="333"/>
      <c r="BB59" s="568" t="s">
        <v>346</v>
      </c>
    </row>
    <row r="60" spans="1:54" ht="19.649999999999999" customHeight="1" x14ac:dyDescent="0.3">
      <c r="A60" s="565"/>
      <c r="B60" s="567"/>
      <c r="C60" s="561"/>
      <c r="D60" s="232" t="s">
        <v>43</v>
      </c>
      <c r="E60" s="153">
        <f>SUM(H60+K60+N60+Q60+T60+W60+Z60+AE60+AJ60+AO60+AT60+AY60)</f>
        <v>38757.836280000003</v>
      </c>
      <c r="F60" s="407">
        <f>SUM(I60+L60+O60+R60+U60)+X60+AC60+AH60+AM60+AR60</f>
        <v>28310.537479999995</v>
      </c>
      <c r="G60" s="364">
        <f>SUM(F60/E60)</f>
        <v>0.73044679985422534</v>
      </c>
      <c r="H60" s="153">
        <f>SUM(H58)</f>
        <v>687.9</v>
      </c>
      <c r="I60" s="153">
        <f>SUM(I59)</f>
        <v>687.9</v>
      </c>
      <c r="J60" s="368">
        <f>SUM(I60/H60)</f>
        <v>1</v>
      </c>
      <c r="K60" s="153">
        <f>SUM(K59)</f>
        <v>3377.6</v>
      </c>
      <c r="L60" s="153">
        <f>SUM(L59)</f>
        <v>3377.6</v>
      </c>
      <c r="M60" s="368">
        <f>SUM(L60/K60)</f>
        <v>1</v>
      </c>
      <c r="N60" s="153">
        <f>SUM(N59)</f>
        <v>2895.4444799999997</v>
      </c>
      <c r="O60" s="153">
        <f>O59</f>
        <v>2895.4444799999997</v>
      </c>
      <c r="P60" s="368">
        <f>SUM(O60/N60)</f>
        <v>1</v>
      </c>
      <c r="Q60" s="153">
        <f>SUM(Q58)</f>
        <v>4008.8917999999999</v>
      </c>
      <c r="R60" s="153">
        <f>R59</f>
        <v>4008.8917999999999</v>
      </c>
      <c r="S60" s="368">
        <f>SUM(R60/Q60)</f>
        <v>1</v>
      </c>
      <c r="T60" s="153">
        <f>SUM(T59)</f>
        <v>2100</v>
      </c>
      <c r="U60" s="153">
        <v>1766.8</v>
      </c>
      <c r="V60" s="154">
        <f>U60/T60</f>
        <v>0.84133333333333327</v>
      </c>
      <c r="W60" s="153">
        <f>SUM(W59)</f>
        <v>3300</v>
      </c>
      <c r="X60" s="153">
        <v>3475.6</v>
      </c>
      <c r="Y60" s="154"/>
      <c r="Z60" s="153">
        <f>SUM(Z58)</f>
        <v>3680</v>
      </c>
      <c r="AA60" s="157"/>
      <c r="AB60" s="159"/>
      <c r="AC60" s="359">
        <v>3208.2</v>
      </c>
      <c r="AD60" s="399">
        <f t="shared" si="23"/>
        <v>0.8717934782608695</v>
      </c>
      <c r="AE60" s="153">
        <f>SUM(AE59)</f>
        <v>3780</v>
      </c>
      <c r="AF60" s="157"/>
      <c r="AG60" s="159"/>
      <c r="AH60" s="475">
        <v>3294.8011999999999</v>
      </c>
      <c r="AI60" s="473">
        <f>AH60/AE60</f>
        <v>0.87164052910052903</v>
      </c>
      <c r="AJ60" s="153">
        <f>SUM(AJ59)</f>
        <v>4100</v>
      </c>
      <c r="AK60" s="157"/>
      <c r="AL60" s="159"/>
      <c r="AM60" s="475">
        <v>2682</v>
      </c>
      <c r="AN60" s="473">
        <f t="shared" si="20"/>
        <v>0.65414634146341466</v>
      </c>
      <c r="AO60" s="153">
        <f>SUM(AO58)</f>
        <v>3350</v>
      </c>
      <c r="AP60" s="157"/>
      <c r="AQ60" s="159"/>
      <c r="AR60" s="490">
        <v>2913.3</v>
      </c>
      <c r="AS60" s="176">
        <f t="shared" si="21"/>
        <v>0.86964179104477612</v>
      </c>
      <c r="AT60" s="153">
        <f>SUM(AT59)</f>
        <v>3900</v>
      </c>
      <c r="AU60" s="155"/>
      <c r="AV60" s="159"/>
      <c r="AW60" s="188"/>
      <c r="AX60" s="187"/>
      <c r="AY60" s="152">
        <f>SUM(AY58)</f>
        <v>3578</v>
      </c>
      <c r="AZ60" s="153">
        <f>E57-E58</f>
        <v>-3.628000000026077E-2</v>
      </c>
      <c r="BA60" s="187"/>
      <c r="BB60" s="569"/>
    </row>
    <row r="61" spans="1:54" ht="22.5" customHeight="1" x14ac:dyDescent="0.3">
      <c r="A61" s="585" t="s">
        <v>260</v>
      </c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6"/>
      <c r="AA61" s="586"/>
      <c r="AB61" s="586"/>
      <c r="AC61" s="586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  <c r="AP61" s="586"/>
      <c r="AQ61" s="586"/>
      <c r="AR61" s="586"/>
      <c r="AS61" s="586"/>
      <c r="AT61" s="586"/>
      <c r="AU61" s="586"/>
      <c r="AV61" s="586"/>
      <c r="AW61" s="586"/>
      <c r="AX61" s="586"/>
      <c r="AY61" s="586"/>
      <c r="AZ61" s="586"/>
      <c r="BA61" s="586"/>
      <c r="BB61" s="587"/>
    </row>
    <row r="62" spans="1:54" s="350" customFormat="1" ht="18.75" customHeight="1" x14ac:dyDescent="0.3">
      <c r="A62" s="588" t="s">
        <v>301</v>
      </c>
      <c r="B62" s="589"/>
      <c r="C62" s="590"/>
      <c r="D62" s="340" t="s">
        <v>41</v>
      </c>
      <c r="E62" s="341">
        <f>SUM(E34+E27)</f>
        <v>7244.2999999999993</v>
      </c>
      <c r="F62" s="341">
        <f>SUM(I62+L62+O62+R62+U62+X62+AC62+AH62+AM62+AR62+AW62+AZ62)</f>
        <v>4508.8389999999999</v>
      </c>
      <c r="G62" s="397">
        <f t="shared" ref="G62:G67" si="24">SUM(F62/E62)</f>
        <v>0.62239816131303238</v>
      </c>
      <c r="H62" s="341">
        <f>SUM(H63)</f>
        <v>550.95000000000005</v>
      </c>
      <c r="I62" s="341">
        <f>SUM(I34+I27)</f>
        <v>550.95000000000005</v>
      </c>
      <c r="J62" s="377">
        <f>SUM(I62/H62)</f>
        <v>1</v>
      </c>
      <c r="K62" s="341">
        <f>SUM(K34+K27)</f>
        <v>282.3</v>
      </c>
      <c r="L62" s="341">
        <f>SUM(L34+L27)</f>
        <v>282.3</v>
      </c>
      <c r="M62" s="377">
        <f t="shared" ref="M62:M67" si="25">SUM(L62/K62)</f>
        <v>1</v>
      </c>
      <c r="N62" s="341">
        <f>SUM(N34)</f>
        <v>416.7</v>
      </c>
      <c r="O62" s="341">
        <f>SUM(O34+O27)</f>
        <v>1826</v>
      </c>
      <c r="P62" s="377">
        <f t="shared" ref="P62:P67" si="26">SUM(O62/N62)</f>
        <v>4.3820494360451168</v>
      </c>
      <c r="Q62" s="341">
        <f>SUM(Q34+Q27)</f>
        <v>546.29999999999995</v>
      </c>
      <c r="R62" s="341">
        <f>SUM(R34+R27)</f>
        <v>546.29999999999995</v>
      </c>
      <c r="S62" s="377">
        <f t="shared" ref="S62:S67" si="27">SUM(R62/Q62)</f>
        <v>1</v>
      </c>
      <c r="T62" s="341">
        <f>SUM(T34+T27)</f>
        <v>220</v>
      </c>
      <c r="U62" s="341">
        <v>288</v>
      </c>
      <c r="V62" s="342">
        <f>U62/T62</f>
        <v>1.3090909090909091</v>
      </c>
      <c r="W62" s="341">
        <f>SUM(W34+W27)</f>
        <v>463.3</v>
      </c>
      <c r="X62" s="341">
        <v>175.8</v>
      </c>
      <c r="Y62" s="342">
        <f>X62/W62</f>
        <v>0.37945175911936113</v>
      </c>
      <c r="Z62" s="341">
        <v>350</v>
      </c>
      <c r="AA62" s="343"/>
      <c r="AB62" s="344"/>
      <c r="AC62" s="428">
        <v>320.60000000000002</v>
      </c>
      <c r="AD62" s="441">
        <f t="shared" ref="AD62:AD67" si="28">AC62/Z62</f>
        <v>0.91600000000000004</v>
      </c>
      <c r="AE62" s="341">
        <f>SUM(AE34+AE27)</f>
        <v>350</v>
      </c>
      <c r="AF62" s="343"/>
      <c r="AG62" s="344"/>
      <c r="AH62" s="469">
        <v>156.80000000000001</v>
      </c>
      <c r="AI62" s="346">
        <f t="shared" ref="AI62:AI67" si="29">AH62/AE62</f>
        <v>0.44800000000000001</v>
      </c>
      <c r="AJ62" s="341">
        <f>SUM(AJ34+AJ27)</f>
        <v>579.29999999999995</v>
      </c>
      <c r="AK62" s="343"/>
      <c r="AL62" s="344"/>
      <c r="AM62" s="469">
        <f>AM34+AM28</f>
        <v>167.05500000000001</v>
      </c>
      <c r="AN62" s="346">
        <f>AM62/AJ62</f>
        <v>0.28837389953392029</v>
      </c>
      <c r="AO62" s="341">
        <f>SUM(AO34+AO27)</f>
        <v>579.5</v>
      </c>
      <c r="AP62" s="341">
        <f t="shared" ref="AP62:AR62" si="30">SUM(AP34+AP27)</f>
        <v>0</v>
      </c>
      <c r="AQ62" s="341">
        <f t="shared" si="30"/>
        <v>0</v>
      </c>
      <c r="AR62" s="341">
        <f t="shared" si="30"/>
        <v>195.03399999999999</v>
      </c>
      <c r="AS62" s="342">
        <f>AR62/AO62</f>
        <v>0.33655565142364108</v>
      </c>
      <c r="AT62" s="341">
        <f>SUM(AT34+AT27)</f>
        <v>579.5</v>
      </c>
      <c r="AU62" s="349"/>
      <c r="AV62" s="344"/>
      <c r="AW62" s="345"/>
      <c r="AX62" s="342"/>
      <c r="AY62" s="360">
        <f>SUM(AY34+AY27)</f>
        <v>917.1</v>
      </c>
      <c r="AZ62" s="341"/>
      <c r="BA62" s="346"/>
      <c r="BB62" s="576"/>
    </row>
    <row r="63" spans="1:54" ht="20.25" customHeight="1" x14ac:dyDescent="0.3">
      <c r="A63" s="591"/>
      <c r="B63" s="592"/>
      <c r="C63" s="593"/>
      <c r="D63" s="232" t="s">
        <v>43</v>
      </c>
      <c r="E63" s="153">
        <f>SUM(H63+K63+N63+Q63+T63+W63+Z63+AE63+AJ63+AO63+AT63+AY63)</f>
        <v>7244.2500000000009</v>
      </c>
      <c r="F63" s="153">
        <f>SUM(F62)</f>
        <v>4508.8389999999999</v>
      </c>
      <c r="G63" s="364">
        <f t="shared" si="24"/>
        <v>0.62240245712116493</v>
      </c>
      <c r="H63" s="153">
        <f>SUM(H35+H28)</f>
        <v>550.95000000000005</v>
      </c>
      <c r="I63" s="153">
        <f>SUM(I62)</f>
        <v>550.95000000000005</v>
      </c>
      <c r="J63" s="368">
        <f>SUM(I63/H63)</f>
        <v>1</v>
      </c>
      <c r="K63" s="153">
        <f>SUM(K35+K28)</f>
        <v>282.3</v>
      </c>
      <c r="L63" s="153">
        <f>SUM(L35+L28)</f>
        <v>282.3</v>
      </c>
      <c r="M63" s="368">
        <f t="shared" si="25"/>
        <v>1</v>
      </c>
      <c r="N63" s="153">
        <f>SUM(N35+N28)</f>
        <v>1826</v>
      </c>
      <c r="O63" s="153">
        <f>SUM(O29+O34)</f>
        <v>1826</v>
      </c>
      <c r="P63" s="368">
        <f t="shared" si="26"/>
        <v>1</v>
      </c>
      <c r="Q63" s="153">
        <f>SUM(Q35+Q28)</f>
        <v>546.29999999999995</v>
      </c>
      <c r="R63" s="153">
        <f>SUM(R62)</f>
        <v>546.29999999999995</v>
      </c>
      <c r="S63" s="368">
        <f t="shared" si="27"/>
        <v>1</v>
      </c>
      <c r="T63" s="153">
        <f>SUM(T35+T28)</f>
        <v>220</v>
      </c>
      <c r="U63" s="155">
        <v>288</v>
      </c>
      <c r="V63" s="154">
        <f>U63/T63</f>
        <v>1.3090909090909091</v>
      </c>
      <c r="W63" s="153">
        <f>SUM(W35+W28)</f>
        <v>463.3</v>
      </c>
      <c r="X63" s="153">
        <v>175.8</v>
      </c>
      <c r="Y63" s="154">
        <f>X63/W63</f>
        <v>0.37945175911936113</v>
      </c>
      <c r="Z63" s="153">
        <f>SUM(Z34+Z27)</f>
        <v>350</v>
      </c>
      <c r="AA63" s="157"/>
      <c r="AB63" s="159"/>
      <c r="AC63" s="425">
        <v>320.60000000000002</v>
      </c>
      <c r="AD63" s="403">
        <f t="shared" si="28"/>
        <v>0.91600000000000004</v>
      </c>
      <c r="AE63" s="153">
        <f>SUM(AE35+AE28)</f>
        <v>350</v>
      </c>
      <c r="AF63" s="157"/>
      <c r="AG63" s="159"/>
      <c r="AH63" s="464">
        <v>156.80000000000001</v>
      </c>
      <c r="AI63" s="183">
        <f t="shared" si="29"/>
        <v>0.44800000000000001</v>
      </c>
      <c r="AJ63" s="153">
        <f>SUM(AJ34+AJ27)</f>
        <v>579.29999999999995</v>
      </c>
      <c r="AK63" s="157"/>
      <c r="AL63" s="159"/>
      <c r="AM63" s="451">
        <f>AM62</f>
        <v>167.05500000000001</v>
      </c>
      <c r="AN63" s="154">
        <f>AM63/AJ63</f>
        <v>0.28837389953392029</v>
      </c>
      <c r="AO63" s="153">
        <f>SUM(AO34+AO27)</f>
        <v>579.5</v>
      </c>
      <c r="AP63" s="153">
        <f t="shared" ref="AP63:AR63" si="31">SUM(AP34+AP27)</f>
        <v>0</v>
      </c>
      <c r="AQ63" s="153">
        <f t="shared" si="31"/>
        <v>0</v>
      </c>
      <c r="AR63" s="153">
        <f t="shared" si="31"/>
        <v>195.03399999999999</v>
      </c>
      <c r="AS63" s="176">
        <f t="shared" ref="AS63:AS65" si="32">AR63/AO63</f>
        <v>0.33655565142364108</v>
      </c>
      <c r="AT63" s="153">
        <f>SUM(AT34+AT27)</f>
        <v>579.5</v>
      </c>
      <c r="AU63" s="155"/>
      <c r="AV63" s="187"/>
      <c r="AW63" s="189"/>
      <c r="AX63" s="154"/>
      <c r="AY63" s="359">
        <f>SUM(AY34+AY27)</f>
        <v>917.1</v>
      </c>
      <c r="AZ63" s="189"/>
      <c r="BA63" s="154"/>
      <c r="BB63" s="594"/>
    </row>
    <row r="64" spans="1:54" s="350" customFormat="1" ht="15" customHeight="1" x14ac:dyDescent="0.3">
      <c r="A64" s="588" t="s">
        <v>302</v>
      </c>
      <c r="B64" s="589"/>
      <c r="C64" s="590"/>
      <c r="D64" s="351" t="s">
        <v>41</v>
      </c>
      <c r="E64" s="341">
        <f>SUM(E36+E38+E40+E57)</f>
        <v>39743</v>
      </c>
      <c r="F64" s="341">
        <f>SUM(I64+L64+O64+R64+U64+X64+AC64+AH64+AM64+AR64+AW64+AZ64)</f>
        <v>28793.804670000001</v>
      </c>
      <c r="G64" s="397">
        <f t="shared" si="24"/>
        <v>0.7245000294391466</v>
      </c>
      <c r="H64" s="341">
        <f>SUM(H57+H40+H38+H36)</f>
        <v>687.9</v>
      </c>
      <c r="I64" s="341">
        <v>687.82</v>
      </c>
      <c r="J64" s="377">
        <f>SUM(I64/H64)</f>
        <v>0.9998837040267482</v>
      </c>
      <c r="K64" s="341">
        <f>SUM(K57+K40+K38+K36)</f>
        <v>3377.6</v>
      </c>
      <c r="L64" s="341">
        <v>3377.52</v>
      </c>
      <c r="M64" s="377">
        <f t="shared" si="25"/>
        <v>0.99997631454287073</v>
      </c>
      <c r="N64" s="341">
        <f>SUM(N57+N40+N38+N36)</f>
        <v>2943.2444799999998</v>
      </c>
      <c r="O64" s="341">
        <v>2943.16</v>
      </c>
      <c r="P64" s="377">
        <f t="shared" si="26"/>
        <v>0.99997129698175802</v>
      </c>
      <c r="Q64" s="341">
        <f>SUM(Q57+Q40+Q38+Q36)</f>
        <v>4009.8917999999999</v>
      </c>
      <c r="R64" s="341">
        <f>SUM(R59+Q40+Q38+Q36)</f>
        <v>4009.8917999999999</v>
      </c>
      <c r="S64" s="377">
        <f t="shared" si="27"/>
        <v>1</v>
      </c>
      <c r="T64" s="341">
        <f>SUM(T57+T40+T38+T36)</f>
        <v>2100</v>
      </c>
      <c r="U64" s="341">
        <v>1774.36</v>
      </c>
      <c r="V64" s="154">
        <f>U64/T64</f>
        <v>0.84493333333333331</v>
      </c>
      <c r="W64" s="341">
        <f>SUM(W57+W40+W38+W36)</f>
        <v>3333</v>
      </c>
      <c r="X64" s="341">
        <v>3500.45</v>
      </c>
      <c r="Y64" s="154">
        <f>X64/W64</f>
        <v>1.0502400240024001</v>
      </c>
      <c r="Z64" s="341">
        <f>SUM(Z57+Z40+Z38+Z36)</f>
        <v>3680</v>
      </c>
      <c r="AA64" s="341"/>
      <c r="AB64" s="341"/>
      <c r="AC64" s="360">
        <v>3208.2170000000001</v>
      </c>
      <c r="AD64" s="378">
        <f t="shared" si="28"/>
        <v>0.87179809782608697</v>
      </c>
      <c r="AE64" s="341">
        <f>SUM(AE57+AE40+AE38+AE36)</f>
        <v>3780</v>
      </c>
      <c r="AF64" s="341"/>
      <c r="AG64" s="341"/>
      <c r="AH64" s="470">
        <f>AH57+AH40</f>
        <v>3295.6511999999998</v>
      </c>
      <c r="AI64" s="378">
        <f t="shared" si="29"/>
        <v>0.87186539682539677</v>
      </c>
      <c r="AJ64" s="341">
        <f>SUM(AJ57+AJ40+AJ38+AJ36)</f>
        <v>4297.5</v>
      </c>
      <c r="AK64" s="341"/>
      <c r="AL64" s="341"/>
      <c r="AM64" s="480">
        <f>AM60+AM36+AM38+AM40</f>
        <v>2750</v>
      </c>
      <c r="AN64" s="378">
        <f>AM64/AJ64</f>
        <v>0.63990692262943571</v>
      </c>
      <c r="AO64" s="341">
        <f>SUM(AO57+AO40+AO38+AO36)</f>
        <v>3525</v>
      </c>
      <c r="AP64" s="341">
        <f t="shared" ref="AP64:AR64" si="33">SUM(AP57+AP40+AP38+AP36)</f>
        <v>0</v>
      </c>
      <c r="AQ64" s="341">
        <f t="shared" si="33"/>
        <v>0</v>
      </c>
      <c r="AR64" s="341">
        <f t="shared" si="33"/>
        <v>3246.7346700000003</v>
      </c>
      <c r="AS64" s="342">
        <f t="shared" si="32"/>
        <v>0.92105948085106393</v>
      </c>
      <c r="AT64" s="341">
        <f>SUM(AT57+AT40+AT38+AT36)</f>
        <v>4050.8</v>
      </c>
      <c r="AU64" s="352"/>
      <c r="AV64" s="341"/>
      <c r="AW64" s="341"/>
      <c r="AX64" s="341"/>
      <c r="AY64" s="360">
        <f>SUM(AY57+AY40+AY38+AY36)</f>
        <v>3958.1</v>
      </c>
      <c r="AZ64" s="341"/>
      <c r="BA64" s="352"/>
      <c r="BB64" s="576"/>
    </row>
    <row r="65" spans="1:54" ht="20.25" customHeight="1" x14ac:dyDescent="0.3">
      <c r="A65" s="591"/>
      <c r="B65" s="592"/>
      <c r="C65" s="593"/>
      <c r="D65" s="232" t="s">
        <v>43</v>
      </c>
      <c r="E65" s="153">
        <f>SUM(H65+K65+N65+Q65+T65+W65+Z65+AE65+AJ65+AO65+AT65+AY65)</f>
        <v>39743.03628</v>
      </c>
      <c r="F65" s="153">
        <f>SUM(F64)</f>
        <v>28793.804670000001</v>
      </c>
      <c r="G65" s="364">
        <f t="shared" si="24"/>
        <v>0.72449936806891602</v>
      </c>
      <c r="H65" s="153">
        <f>SUM(H57+H40+H38+H36)</f>
        <v>687.9</v>
      </c>
      <c r="I65" s="153">
        <f>SUM(I64)</f>
        <v>687.82</v>
      </c>
      <c r="J65" s="368">
        <f>SUM(I65/H65)</f>
        <v>0.9998837040267482</v>
      </c>
      <c r="K65" s="153">
        <f>SUM(K57+K40+K38+K36)</f>
        <v>3377.6</v>
      </c>
      <c r="L65" s="153">
        <f>SUM(L64)</f>
        <v>3377.52</v>
      </c>
      <c r="M65" s="368">
        <f t="shared" si="25"/>
        <v>0.99997631454287073</v>
      </c>
      <c r="N65" s="153">
        <f>SUM(N57+N40+N38+N36)</f>
        <v>2943.2444799999998</v>
      </c>
      <c r="O65" s="153">
        <v>2943.16</v>
      </c>
      <c r="P65" s="368">
        <f t="shared" si="26"/>
        <v>0.99997129698175802</v>
      </c>
      <c r="Q65" s="153">
        <f>SUM(Q57+Q40+Q38+Q36)</f>
        <v>4009.8917999999999</v>
      </c>
      <c r="R65" s="153">
        <f>R64</f>
        <v>4009.8917999999999</v>
      </c>
      <c r="S65" s="368">
        <f t="shared" si="27"/>
        <v>1</v>
      </c>
      <c r="T65" s="153">
        <f>SUM(T57+T40+T38+T36)</f>
        <v>2100</v>
      </c>
      <c r="U65" s="174">
        <v>1774.36</v>
      </c>
      <c r="V65" s="154">
        <f>U65/T65</f>
        <v>0.84493333333333331</v>
      </c>
      <c r="W65" s="153">
        <f>SUM(W57+W40+W38+W36)</f>
        <v>3333</v>
      </c>
      <c r="X65" s="153">
        <v>3500.45</v>
      </c>
      <c r="Y65" s="154">
        <f>X65/W65</f>
        <v>1.0502400240024001</v>
      </c>
      <c r="Z65" s="153">
        <f>SUM(Z57+Z40+Z38+Z36)</f>
        <v>3680</v>
      </c>
      <c r="AA65" s="157"/>
      <c r="AB65" s="159"/>
      <c r="AC65" s="421">
        <v>3208.2170000000001</v>
      </c>
      <c r="AD65" s="403">
        <f t="shared" si="28"/>
        <v>0.87179809782608697</v>
      </c>
      <c r="AE65" s="153">
        <f>SUM(AE57+AE40+AE38+AE36)</f>
        <v>3780</v>
      </c>
      <c r="AF65" s="157"/>
      <c r="AG65" s="159"/>
      <c r="AH65" s="455">
        <f>AH58+AH41</f>
        <v>3295.6511999999998</v>
      </c>
      <c r="AI65" s="403">
        <f t="shared" si="29"/>
        <v>0.87186539682539677</v>
      </c>
      <c r="AJ65" s="153">
        <f>SUM(AJ57+AJ40+AJ38+AJ36)</f>
        <v>4297.5</v>
      </c>
      <c r="AK65" s="157"/>
      <c r="AL65" s="159"/>
      <c r="AM65" s="481">
        <f>AM64</f>
        <v>2750</v>
      </c>
      <c r="AN65" s="368">
        <f>AN64</f>
        <v>0.63990692262943571</v>
      </c>
      <c r="AO65" s="153">
        <f>SUM(AO57+AO40+AO38+AO36)</f>
        <v>3525</v>
      </c>
      <c r="AP65" s="153">
        <f t="shared" ref="AP65:AR65" si="34">SUM(AP57+AP40+AP38+AP36)</f>
        <v>0</v>
      </c>
      <c r="AQ65" s="153">
        <f t="shared" si="34"/>
        <v>0</v>
      </c>
      <c r="AR65" s="153">
        <f t="shared" si="34"/>
        <v>3246.7346700000003</v>
      </c>
      <c r="AS65" s="176">
        <f t="shared" si="32"/>
        <v>0.92105948085106393</v>
      </c>
      <c r="AT65" s="153">
        <f>SUM(AT57+AT40+AT38+AT36)</f>
        <v>4050.8</v>
      </c>
      <c r="AU65" s="155"/>
      <c r="AV65" s="187"/>
      <c r="AW65" s="189"/>
      <c r="AX65" s="154"/>
      <c r="AY65" s="359">
        <f>SUM(AY57+AY40+AY38+AY36)</f>
        <v>3958.1</v>
      </c>
      <c r="AZ65" s="189"/>
      <c r="BA65" s="154"/>
      <c r="BB65" s="594"/>
    </row>
    <row r="66" spans="1:54" s="350" customFormat="1" ht="21" customHeight="1" x14ac:dyDescent="0.3">
      <c r="A66" s="588" t="s">
        <v>303</v>
      </c>
      <c r="B66" s="589"/>
      <c r="C66" s="590"/>
      <c r="D66" s="340" t="s">
        <v>41</v>
      </c>
      <c r="E66" s="341">
        <f>SUM(E48+E46+E44+E42+AT66+E52+AY66)</f>
        <v>4435.6000000000004</v>
      </c>
      <c r="F66" s="341">
        <f>SUM(I66+L66+O66+R66+U66+X66+AC66+AH66+AM66+AR66+AW66+AZ66)</f>
        <v>2317.2999999999997</v>
      </c>
      <c r="G66" s="377">
        <f t="shared" si="24"/>
        <v>0.52243213995851734</v>
      </c>
      <c r="H66" s="341">
        <f>SUM(H48+H46+H44+H42)</f>
        <v>0</v>
      </c>
      <c r="I66" s="341">
        <f>SUM(I49+I47+I45+I43)</f>
        <v>0</v>
      </c>
      <c r="J66" s="378"/>
      <c r="K66" s="341">
        <f>SUM(K48+K46+K44+K42)</f>
        <v>237.8</v>
      </c>
      <c r="L66" s="341">
        <f>SUM(L48+L46+L44+L42)</f>
        <v>237.8</v>
      </c>
      <c r="M66" s="377">
        <f t="shared" si="25"/>
        <v>1</v>
      </c>
      <c r="N66" s="341">
        <f>SUM(N48+N46+N44+N42)</f>
        <v>190.5</v>
      </c>
      <c r="O66" s="341">
        <f>SUM(O46+O44+O42+O48)</f>
        <v>190.5</v>
      </c>
      <c r="P66" s="377">
        <f t="shared" si="26"/>
        <v>1</v>
      </c>
      <c r="Q66" s="341">
        <f>SUM(Q50+Q48+Q46+Q44+Q42)</f>
        <v>1102.6999999999998</v>
      </c>
      <c r="R66" s="341">
        <f>SUM(R50+R48+R46+R44+R42)</f>
        <v>1102.6999999999998</v>
      </c>
      <c r="S66" s="377">
        <f t="shared" si="27"/>
        <v>1</v>
      </c>
      <c r="T66" s="341">
        <f>SUM(T48+T46+T44+T42)</f>
        <v>0</v>
      </c>
      <c r="U66" s="353"/>
      <c r="V66" s="353"/>
      <c r="W66" s="353">
        <f>SUM(W48+W46+W44+W42)</f>
        <v>24</v>
      </c>
      <c r="X66" s="353"/>
      <c r="Y66" s="353"/>
      <c r="Z66" s="353">
        <f>SUM(Z48+Z46+Z44+Z42)</f>
        <v>745.3</v>
      </c>
      <c r="AA66" s="354"/>
      <c r="AB66" s="347"/>
      <c r="AC66" s="428">
        <v>745.3</v>
      </c>
      <c r="AD66" s="441">
        <f t="shared" si="28"/>
        <v>1</v>
      </c>
      <c r="AE66" s="353">
        <f>SUM(AE48+AE46+AE44+AE42)</f>
        <v>17</v>
      </c>
      <c r="AF66" s="354"/>
      <c r="AG66" s="347"/>
      <c r="AH66" s="469">
        <v>41</v>
      </c>
      <c r="AI66" s="346">
        <f t="shared" si="29"/>
        <v>2.4117647058823528</v>
      </c>
      <c r="AJ66" s="353">
        <f>SUM(AJ48+AJ46+AJ44+AJ42)</f>
        <v>474</v>
      </c>
      <c r="AK66" s="354"/>
      <c r="AL66" s="347"/>
      <c r="AM66" s="345"/>
      <c r="AN66" s="441"/>
      <c r="AO66" s="353">
        <f>SUM(AO48+AO46+AO44+AO42)</f>
        <v>687.2</v>
      </c>
      <c r="AP66" s="354"/>
      <c r="AQ66" s="347"/>
      <c r="AR66" s="345"/>
      <c r="AS66" s="342"/>
      <c r="AT66" s="353">
        <f>SUM(AT48+AT46+AT44+AT42+AT50)</f>
        <v>395.1</v>
      </c>
      <c r="AU66" s="349"/>
      <c r="AV66" s="344"/>
      <c r="AW66" s="348"/>
      <c r="AX66" s="342"/>
      <c r="AY66" s="360"/>
      <c r="AZ66" s="341"/>
      <c r="BA66" s="346"/>
      <c r="BB66" s="576"/>
    </row>
    <row r="67" spans="1:54" ht="24.75" customHeight="1" thickBot="1" x14ac:dyDescent="0.35">
      <c r="A67" s="591"/>
      <c r="B67" s="592"/>
      <c r="C67" s="593"/>
      <c r="D67" s="232" t="s">
        <v>43</v>
      </c>
      <c r="E67" s="153">
        <f>E66</f>
        <v>4435.6000000000004</v>
      </c>
      <c r="F67" s="153">
        <f>SUM(F66)</f>
        <v>2317.2999999999997</v>
      </c>
      <c r="G67" s="364">
        <f t="shared" si="24"/>
        <v>0.52243213995851734</v>
      </c>
      <c r="H67" s="153">
        <f>SUM(H49+H47+H45+H43)</f>
        <v>0</v>
      </c>
      <c r="I67" s="153">
        <f>SUM(I66)</f>
        <v>0</v>
      </c>
      <c r="J67" s="368"/>
      <c r="K67" s="153">
        <f>SUM(K49+K47+K45+K43)</f>
        <v>237.8</v>
      </c>
      <c r="L67" s="153">
        <f>SUM(L49+L47+L45+L43)</f>
        <v>237.8</v>
      </c>
      <c r="M67" s="368">
        <f t="shared" si="25"/>
        <v>1</v>
      </c>
      <c r="N67" s="153">
        <f>SUM(N49+N47+N45+N43)</f>
        <v>190.5</v>
      </c>
      <c r="O67" s="153">
        <f>SUM(O66)</f>
        <v>190.5</v>
      </c>
      <c r="P67" s="368">
        <f t="shared" si="26"/>
        <v>1</v>
      </c>
      <c r="Q67" s="153">
        <f>SUM(Q49+Q47+Q45+Q43)</f>
        <v>1102.6999999999998</v>
      </c>
      <c r="R67" s="153">
        <f>SUM(R66)</f>
        <v>1102.6999999999998</v>
      </c>
      <c r="S67" s="368">
        <f t="shared" si="27"/>
        <v>1</v>
      </c>
      <c r="T67" s="153">
        <f>SUM(T49+T47+T45+T43)</f>
        <v>0</v>
      </c>
      <c r="U67" s="155"/>
      <c r="V67" s="154"/>
      <c r="W67" s="153">
        <f>SUM(W49+W47+W45+W43)</f>
        <v>24</v>
      </c>
      <c r="X67" s="153"/>
      <c r="Y67" s="154"/>
      <c r="Z67" s="153">
        <f>SUM(Z49+Z47+Z45+Z43)</f>
        <v>745.3</v>
      </c>
      <c r="AA67" s="157"/>
      <c r="AB67" s="159"/>
      <c r="AC67" s="425">
        <v>745.3</v>
      </c>
      <c r="AD67" s="403">
        <f t="shared" si="28"/>
        <v>1</v>
      </c>
      <c r="AE67" s="153">
        <f>SUM(AE49+AE47+AE45+AE43)</f>
        <v>17</v>
      </c>
      <c r="AF67" s="157"/>
      <c r="AG67" s="159"/>
      <c r="AH67" s="464">
        <v>41</v>
      </c>
      <c r="AI67" s="183">
        <f t="shared" si="29"/>
        <v>2.4117647058823528</v>
      </c>
      <c r="AJ67" s="153">
        <f>SUM(AJ49+AJ47+AJ45+AJ43)</f>
        <v>474</v>
      </c>
      <c r="AK67" s="157"/>
      <c r="AL67" s="159"/>
      <c r="AM67" s="189"/>
      <c r="AN67" s="368"/>
      <c r="AO67" s="153">
        <f>SUM(AO49+AO47+AO45+AO43)</f>
        <v>687.2</v>
      </c>
      <c r="AP67" s="157"/>
      <c r="AQ67" s="159"/>
      <c r="AR67" s="189"/>
      <c r="AS67" s="154"/>
      <c r="AT67" s="153">
        <f>SUM(AT49+AT47+AT45+AT43+AT51)</f>
        <v>395.1</v>
      </c>
      <c r="AU67" s="155"/>
      <c r="AV67" s="187"/>
      <c r="AW67" s="189"/>
      <c r="AX67" s="154"/>
      <c r="AY67" s="359"/>
      <c r="AZ67" s="189"/>
      <c r="BA67" s="154"/>
      <c r="BB67" s="594"/>
    </row>
    <row r="68" spans="1:54" s="101" customFormat="1" ht="27.6" customHeight="1" x14ac:dyDescent="0.3">
      <c r="A68" s="584" t="s">
        <v>278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  <c r="AD68" s="584"/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</row>
    <row r="69" spans="1:54" s="103" customFormat="1" ht="45.15" customHeight="1" x14ac:dyDescent="0.3">
      <c r="A69" s="595" t="s">
        <v>279</v>
      </c>
      <c r="B69" s="596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6"/>
      <c r="AW69" s="596"/>
      <c r="AX69" s="596"/>
      <c r="AY69" s="596"/>
      <c r="AZ69" s="596"/>
      <c r="BA69" s="596"/>
      <c r="BB69" s="596"/>
    </row>
    <row r="70" spans="1:54" s="103" customFormat="1" ht="19.649999999999999" customHeight="1" x14ac:dyDescent="0.3">
      <c r="A70" s="102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429"/>
      <c r="AD70" s="442"/>
      <c r="AE70" s="115"/>
      <c r="AF70" s="115"/>
      <c r="AG70" s="115"/>
      <c r="AH70" s="471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</row>
    <row r="71" spans="1:54" ht="19.649999999999999" customHeight="1" x14ac:dyDescent="0.35">
      <c r="A71" s="582" t="s">
        <v>350</v>
      </c>
      <c r="B71" s="582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582"/>
      <c r="Z71" s="582"/>
      <c r="AA71" s="582"/>
      <c r="AB71" s="582"/>
      <c r="AC71" s="582"/>
      <c r="AD71" s="582"/>
      <c r="AE71" s="582"/>
      <c r="AF71" s="582"/>
      <c r="AG71" s="582"/>
      <c r="AH71" s="582"/>
      <c r="AI71" s="582"/>
      <c r="AJ71" s="582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582"/>
      <c r="AV71" s="582"/>
      <c r="AW71" s="582"/>
      <c r="AX71" s="582"/>
      <c r="AY71" s="582"/>
      <c r="AZ71" s="116"/>
      <c r="BA71" s="116"/>
    </row>
    <row r="72" spans="1:54" ht="19.649999999999999" customHeight="1" x14ac:dyDescent="0.3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430"/>
      <c r="AD72" s="443"/>
      <c r="AE72" s="124"/>
      <c r="AF72" s="124"/>
      <c r="AG72" s="124"/>
      <c r="AH72" s="472"/>
      <c r="AI72" s="125"/>
      <c r="AJ72" s="124"/>
      <c r="AK72" s="124"/>
      <c r="AL72" s="124"/>
      <c r="AM72" s="125"/>
      <c r="AN72" s="125"/>
      <c r="AO72" s="124"/>
      <c r="AP72" s="124"/>
      <c r="AQ72" s="124"/>
      <c r="AR72" s="125"/>
      <c r="AS72" s="125"/>
      <c r="AT72" s="124"/>
      <c r="AU72" s="124"/>
      <c r="AV72" s="124"/>
      <c r="AW72" s="125"/>
      <c r="AX72" s="125"/>
      <c r="AY72" s="124"/>
      <c r="AZ72" s="116"/>
      <c r="BA72" s="116"/>
    </row>
    <row r="73" spans="1:54" ht="16.5" customHeight="1" x14ac:dyDescent="0.35">
      <c r="A73" s="194" t="s">
        <v>347</v>
      </c>
      <c r="B73" s="194"/>
      <c r="C73" s="228"/>
      <c r="D73" s="228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431"/>
      <c r="AD73" s="444"/>
      <c r="AE73" s="119"/>
      <c r="AF73" s="119"/>
      <c r="AG73" s="119"/>
      <c r="AH73" s="120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2"/>
      <c r="BA73" s="112"/>
      <c r="BB73" s="112"/>
    </row>
    <row r="74" spans="1:54" ht="18" x14ac:dyDescent="0.35">
      <c r="A74" s="120"/>
      <c r="B74" s="117"/>
      <c r="C74" s="117"/>
      <c r="D74" s="121"/>
      <c r="E74" s="122"/>
      <c r="F74" s="122"/>
      <c r="G74" s="122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8"/>
      <c r="U74" s="118"/>
      <c r="V74" s="118"/>
      <c r="W74" s="118"/>
      <c r="X74" s="118"/>
      <c r="Y74" s="118"/>
      <c r="Z74" s="118"/>
      <c r="AA74" s="118"/>
      <c r="AB74" s="118"/>
      <c r="AC74" s="432"/>
      <c r="AD74" s="445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7"/>
      <c r="AP74" s="117"/>
      <c r="AQ74" s="117"/>
      <c r="AR74" s="117"/>
      <c r="AS74" s="117"/>
      <c r="AT74" s="118"/>
      <c r="AU74" s="118"/>
      <c r="AV74" s="118"/>
      <c r="AW74" s="118"/>
      <c r="AX74" s="118"/>
      <c r="AY74" s="123"/>
      <c r="AZ74" s="95"/>
      <c r="BA74" s="95"/>
    </row>
    <row r="75" spans="1:54" ht="18" x14ac:dyDescent="0.35">
      <c r="A75" s="120"/>
      <c r="B75" s="117"/>
      <c r="C75" s="117"/>
      <c r="D75" s="121"/>
      <c r="E75" s="122"/>
      <c r="F75" s="122"/>
      <c r="G75" s="122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8"/>
      <c r="U75" s="118"/>
      <c r="V75" s="118"/>
      <c r="W75" s="118"/>
      <c r="X75" s="118"/>
      <c r="Y75" s="118"/>
      <c r="Z75" s="118"/>
      <c r="AA75" s="118"/>
      <c r="AB75" s="118"/>
      <c r="AC75" s="432"/>
      <c r="AD75" s="445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7"/>
      <c r="AP75" s="117"/>
      <c r="AQ75" s="117"/>
      <c r="AR75" s="117"/>
      <c r="AS75" s="117"/>
      <c r="AT75" s="118"/>
      <c r="AU75" s="118"/>
      <c r="AV75" s="118"/>
      <c r="AW75" s="118"/>
      <c r="AX75" s="118"/>
      <c r="AY75" s="123"/>
      <c r="AZ75" s="95"/>
      <c r="BA75" s="95"/>
    </row>
    <row r="76" spans="1:54" ht="18" x14ac:dyDescent="0.35">
      <c r="A76" s="120"/>
      <c r="B76" s="117" t="s">
        <v>262</v>
      </c>
      <c r="C76" s="117"/>
      <c r="D76" s="121"/>
      <c r="E76" s="122"/>
      <c r="F76" s="122"/>
      <c r="G76" s="122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8"/>
      <c r="U76" s="118"/>
      <c r="V76" s="118"/>
      <c r="W76" s="118"/>
      <c r="X76" s="118"/>
      <c r="Y76" s="118"/>
      <c r="Z76" s="118"/>
      <c r="AA76" s="118"/>
      <c r="AB76" s="118"/>
      <c r="AC76" s="432"/>
      <c r="AD76" s="445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7"/>
      <c r="AP76" s="117"/>
      <c r="AQ76" s="117"/>
      <c r="AR76" s="117"/>
      <c r="AS76" s="117"/>
      <c r="AT76" s="118"/>
      <c r="AU76" s="118"/>
      <c r="AV76" s="118"/>
      <c r="AW76" s="118"/>
      <c r="AX76" s="118"/>
      <c r="AY76" s="123"/>
      <c r="AZ76" s="95"/>
      <c r="BA76" s="95"/>
    </row>
    <row r="77" spans="1:54" ht="18" x14ac:dyDescent="0.35">
      <c r="A77" s="120"/>
      <c r="B77" s="117"/>
      <c r="C77" s="117"/>
      <c r="D77" s="121"/>
      <c r="E77" s="122"/>
      <c r="F77" s="122"/>
      <c r="G77" s="122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8"/>
      <c r="U77" s="118"/>
      <c r="V77" s="118"/>
      <c r="W77" s="118"/>
      <c r="X77" s="118"/>
      <c r="Y77" s="118"/>
      <c r="Z77" s="118"/>
      <c r="AA77" s="118"/>
      <c r="AB77" s="118"/>
      <c r="AC77" s="432"/>
      <c r="AD77" s="445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7"/>
      <c r="AP77" s="117"/>
      <c r="AQ77" s="117"/>
      <c r="AR77" s="117"/>
      <c r="AS77" s="117"/>
      <c r="AT77" s="118"/>
      <c r="AU77" s="118"/>
      <c r="AV77" s="118"/>
      <c r="AW77" s="118"/>
      <c r="AX77" s="118"/>
      <c r="AY77" s="123"/>
      <c r="AZ77" s="95"/>
      <c r="BA77" s="95"/>
    </row>
    <row r="78" spans="1:54" ht="18" x14ac:dyDescent="0.35">
      <c r="A78" s="582" t="s">
        <v>266</v>
      </c>
      <c r="B78" s="582"/>
      <c r="C78" s="582"/>
      <c r="D78" s="583"/>
      <c r="E78" s="583"/>
      <c r="F78" s="583"/>
      <c r="G78" s="583"/>
      <c r="H78" s="583"/>
      <c r="I78" s="583"/>
      <c r="J78" s="583"/>
      <c r="K78" s="583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430"/>
      <c r="AD78" s="443"/>
      <c r="AE78" s="124"/>
      <c r="AF78" s="124"/>
      <c r="AG78" s="124"/>
      <c r="AH78" s="472"/>
      <c r="AI78" s="125"/>
      <c r="AJ78" s="124"/>
      <c r="AK78" s="124"/>
      <c r="AL78" s="124"/>
      <c r="AM78" s="125"/>
      <c r="AN78" s="125"/>
      <c r="AO78" s="124"/>
      <c r="AP78" s="124"/>
      <c r="AQ78" s="124"/>
      <c r="AR78" s="125"/>
      <c r="AS78" s="125"/>
      <c r="AT78" s="124"/>
      <c r="AU78" s="124"/>
      <c r="AV78" s="124"/>
      <c r="AW78" s="125"/>
      <c r="AX78" s="125"/>
      <c r="AY78" s="124"/>
      <c r="AZ78" s="116"/>
      <c r="BA78" s="116"/>
    </row>
    <row r="81" spans="1:54" ht="18" x14ac:dyDescent="0.35">
      <c r="A81" s="119"/>
      <c r="B81" s="117"/>
      <c r="C81" s="117"/>
      <c r="D81" s="121"/>
      <c r="E81" s="122"/>
      <c r="F81" s="122"/>
      <c r="G81" s="122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8"/>
      <c r="U81" s="118"/>
      <c r="V81" s="118"/>
      <c r="W81" s="118"/>
      <c r="X81" s="118"/>
      <c r="Y81" s="118"/>
      <c r="Z81" s="118"/>
      <c r="AA81" s="118"/>
      <c r="AB81" s="118"/>
      <c r="AC81" s="432"/>
      <c r="AD81" s="445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7"/>
      <c r="AP81" s="117"/>
      <c r="AQ81" s="117"/>
      <c r="AR81" s="117"/>
      <c r="AS81" s="117"/>
      <c r="AT81" s="118"/>
      <c r="AU81" s="118"/>
      <c r="AV81" s="118"/>
      <c r="AW81" s="118"/>
      <c r="AX81" s="118"/>
      <c r="AY81" s="123"/>
      <c r="AZ81" s="95"/>
      <c r="BA81" s="95"/>
    </row>
    <row r="82" spans="1:54" x14ac:dyDescent="0.3">
      <c r="A82" s="105"/>
      <c r="T82" s="106"/>
      <c r="U82" s="106"/>
      <c r="V82" s="106"/>
      <c r="W82" s="106"/>
      <c r="X82" s="106"/>
      <c r="Y82" s="106"/>
      <c r="Z82" s="106"/>
      <c r="AA82" s="106"/>
      <c r="AB82" s="106"/>
      <c r="AC82" s="433"/>
      <c r="AD82" s="44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T82" s="106"/>
      <c r="AU82" s="106"/>
      <c r="AV82" s="106"/>
      <c r="AW82" s="106"/>
      <c r="AX82" s="106"/>
      <c r="AY82" s="95"/>
      <c r="AZ82" s="95"/>
      <c r="BA82" s="95"/>
    </row>
    <row r="83" spans="1:54" x14ac:dyDescent="0.3">
      <c r="A83" s="105"/>
      <c r="T83" s="106"/>
      <c r="U83" s="106"/>
      <c r="V83" s="106"/>
      <c r="W83" s="106"/>
      <c r="X83" s="106"/>
      <c r="Y83" s="106"/>
      <c r="Z83" s="106"/>
      <c r="AA83" s="106"/>
      <c r="AB83" s="106"/>
      <c r="AC83" s="433"/>
      <c r="AD83" s="44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T83" s="106"/>
      <c r="AU83" s="106"/>
      <c r="AV83" s="106"/>
      <c r="AW83" s="106"/>
      <c r="AX83" s="106"/>
      <c r="AY83" s="95"/>
      <c r="AZ83" s="95"/>
      <c r="BA83" s="95"/>
    </row>
    <row r="84" spans="1:54" x14ac:dyDescent="0.3">
      <c r="A84" s="105"/>
      <c r="T84" s="106"/>
      <c r="U84" s="106"/>
      <c r="V84" s="106"/>
      <c r="W84" s="106"/>
      <c r="X84" s="106"/>
      <c r="Y84" s="106"/>
      <c r="Z84" s="106"/>
      <c r="AA84" s="106"/>
      <c r="AB84" s="106"/>
      <c r="AC84" s="433"/>
      <c r="AD84" s="44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T84" s="106"/>
      <c r="AU84" s="106"/>
      <c r="AV84" s="106"/>
      <c r="AW84" s="106"/>
      <c r="AX84" s="106"/>
      <c r="AY84" s="95"/>
      <c r="AZ84" s="95"/>
      <c r="BA84" s="95"/>
    </row>
    <row r="85" spans="1:54" ht="14.25" customHeight="1" x14ac:dyDescent="0.3">
      <c r="A85" s="105"/>
      <c r="T85" s="106"/>
      <c r="U85" s="106"/>
      <c r="V85" s="106"/>
      <c r="W85" s="106"/>
      <c r="X85" s="106"/>
      <c r="Y85" s="106"/>
      <c r="Z85" s="106"/>
      <c r="AA85" s="106"/>
      <c r="AB85" s="106"/>
      <c r="AC85" s="433"/>
      <c r="AD85" s="44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T85" s="106"/>
      <c r="AU85" s="106"/>
      <c r="AV85" s="106"/>
      <c r="AW85" s="106"/>
      <c r="AX85" s="106"/>
      <c r="AY85" s="95"/>
      <c r="AZ85" s="95"/>
      <c r="BA85" s="95"/>
    </row>
    <row r="86" spans="1:54" x14ac:dyDescent="0.3">
      <c r="A86" s="107"/>
      <c r="T86" s="106"/>
      <c r="U86" s="106"/>
      <c r="V86" s="106"/>
      <c r="W86" s="106"/>
      <c r="X86" s="106"/>
      <c r="Y86" s="106"/>
      <c r="Z86" s="106"/>
      <c r="AA86" s="106"/>
      <c r="AB86" s="106"/>
      <c r="AC86" s="433"/>
      <c r="AD86" s="44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T86" s="106"/>
      <c r="AU86" s="106"/>
      <c r="AV86" s="106"/>
      <c r="AW86" s="106"/>
      <c r="AX86" s="106"/>
      <c r="AY86" s="95"/>
      <c r="AZ86" s="95"/>
      <c r="BA86" s="95"/>
    </row>
    <row r="87" spans="1:54" x14ac:dyDescent="0.3">
      <c r="A87" s="105"/>
      <c r="T87" s="106"/>
      <c r="U87" s="106"/>
      <c r="V87" s="106"/>
      <c r="W87" s="106"/>
      <c r="X87" s="106"/>
      <c r="Y87" s="106"/>
      <c r="Z87" s="106"/>
      <c r="AA87" s="106"/>
      <c r="AB87" s="106"/>
      <c r="AC87" s="433"/>
      <c r="AD87" s="44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T87" s="106"/>
      <c r="AU87" s="106"/>
      <c r="AV87" s="106"/>
      <c r="AW87" s="106"/>
      <c r="AX87" s="106"/>
      <c r="AY87" s="95"/>
      <c r="AZ87" s="95"/>
      <c r="BA87" s="95"/>
    </row>
    <row r="88" spans="1:54" x14ac:dyDescent="0.3">
      <c r="A88" s="105"/>
      <c r="T88" s="106"/>
      <c r="U88" s="106"/>
      <c r="V88" s="106"/>
      <c r="W88" s="106"/>
      <c r="X88" s="106"/>
      <c r="Y88" s="106"/>
      <c r="Z88" s="106"/>
      <c r="AA88" s="106"/>
      <c r="AB88" s="106"/>
      <c r="AC88" s="433"/>
      <c r="AD88" s="44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T88" s="106"/>
      <c r="AU88" s="106"/>
      <c r="AV88" s="106"/>
      <c r="AW88" s="106"/>
      <c r="AX88" s="106"/>
      <c r="AY88" s="95"/>
      <c r="AZ88" s="95"/>
      <c r="BA88" s="95"/>
    </row>
    <row r="89" spans="1:54" x14ac:dyDescent="0.3">
      <c r="A89" s="105"/>
      <c r="T89" s="106"/>
      <c r="U89" s="106"/>
      <c r="V89" s="106"/>
      <c r="W89" s="106"/>
      <c r="X89" s="106"/>
      <c r="Y89" s="106"/>
      <c r="Z89" s="106"/>
      <c r="AA89" s="106"/>
      <c r="AB89" s="106"/>
      <c r="AC89" s="433"/>
      <c r="AD89" s="44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T89" s="106"/>
      <c r="AU89" s="106"/>
      <c r="AV89" s="106"/>
      <c r="AW89" s="106"/>
      <c r="AX89" s="106"/>
      <c r="AY89" s="95"/>
      <c r="AZ89" s="95"/>
      <c r="BA89" s="95"/>
    </row>
    <row r="90" spans="1:54" x14ac:dyDescent="0.3">
      <c r="A90" s="105"/>
      <c r="T90" s="106"/>
      <c r="U90" s="106"/>
      <c r="V90" s="106"/>
      <c r="W90" s="106"/>
      <c r="X90" s="106"/>
      <c r="Y90" s="106"/>
      <c r="Z90" s="106"/>
      <c r="AA90" s="106"/>
      <c r="AB90" s="106"/>
      <c r="AC90" s="433"/>
      <c r="AD90" s="44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T90" s="106"/>
      <c r="AU90" s="106"/>
      <c r="AV90" s="106"/>
      <c r="AW90" s="106"/>
      <c r="AX90" s="106"/>
      <c r="AY90" s="95"/>
      <c r="AZ90" s="95"/>
      <c r="BA90" s="95"/>
    </row>
    <row r="91" spans="1:54" ht="12.75" customHeight="1" x14ac:dyDescent="0.3">
      <c r="A91" s="105"/>
    </row>
    <row r="92" spans="1:54" x14ac:dyDescent="0.3">
      <c r="A92" s="107"/>
    </row>
    <row r="93" spans="1:54" x14ac:dyDescent="0.3">
      <c r="A93" s="105"/>
      <c r="T93" s="110"/>
      <c r="U93" s="110"/>
      <c r="V93" s="110"/>
      <c r="W93" s="110"/>
      <c r="X93" s="110"/>
      <c r="Y93" s="110"/>
      <c r="Z93" s="110"/>
      <c r="AA93" s="110"/>
      <c r="AB93" s="110"/>
      <c r="AE93" s="110"/>
      <c r="AF93" s="110"/>
      <c r="AG93" s="110"/>
      <c r="AI93" s="110"/>
      <c r="AJ93" s="110"/>
      <c r="AK93" s="110"/>
      <c r="AL93" s="110"/>
      <c r="AM93" s="110"/>
      <c r="AN93" s="110"/>
      <c r="AT93" s="110"/>
      <c r="AU93" s="110"/>
      <c r="AV93" s="110"/>
      <c r="AW93" s="110"/>
      <c r="AX93" s="110"/>
    </row>
    <row r="94" spans="1:54" s="104" customFormat="1" x14ac:dyDescent="0.3">
      <c r="A94" s="105"/>
      <c r="D94" s="108"/>
      <c r="E94" s="109"/>
      <c r="F94" s="109"/>
      <c r="G94" s="109"/>
      <c r="T94" s="110"/>
      <c r="U94" s="110"/>
      <c r="V94" s="110"/>
      <c r="W94" s="110"/>
      <c r="X94" s="110"/>
      <c r="Y94" s="110"/>
      <c r="Z94" s="110"/>
      <c r="AA94" s="110"/>
      <c r="AB94" s="110"/>
      <c r="AC94" s="412"/>
      <c r="AD94" s="435"/>
      <c r="AE94" s="110"/>
      <c r="AF94" s="110"/>
      <c r="AG94" s="110"/>
      <c r="AH94" s="452"/>
      <c r="AI94" s="110"/>
      <c r="AJ94" s="110"/>
      <c r="AK94" s="110"/>
      <c r="AL94" s="110"/>
      <c r="AM94" s="110"/>
      <c r="AN94" s="110"/>
      <c r="AT94" s="110"/>
      <c r="AU94" s="110"/>
      <c r="AV94" s="110"/>
      <c r="AW94" s="110"/>
      <c r="AX94" s="110"/>
      <c r="BB94" s="95"/>
    </row>
    <row r="95" spans="1:54" s="104" customFormat="1" x14ac:dyDescent="0.3">
      <c r="A95" s="105"/>
      <c r="D95" s="108"/>
      <c r="E95" s="109"/>
      <c r="F95" s="109"/>
      <c r="G95" s="109"/>
      <c r="T95" s="110"/>
      <c r="U95" s="110"/>
      <c r="V95" s="110"/>
      <c r="W95" s="110"/>
      <c r="X95" s="110"/>
      <c r="Y95" s="110"/>
      <c r="Z95" s="110"/>
      <c r="AA95" s="110"/>
      <c r="AB95" s="110"/>
      <c r="AC95" s="412"/>
      <c r="AD95" s="435"/>
      <c r="AE95" s="110"/>
      <c r="AF95" s="110"/>
      <c r="AG95" s="110"/>
      <c r="AH95" s="452"/>
      <c r="AI95" s="110"/>
      <c r="AJ95" s="110"/>
      <c r="AK95" s="110"/>
      <c r="AL95" s="110"/>
      <c r="AM95" s="110"/>
      <c r="AN95" s="110"/>
      <c r="AT95" s="110"/>
      <c r="AU95" s="110"/>
      <c r="AV95" s="110"/>
      <c r="AW95" s="110"/>
      <c r="AX95" s="110"/>
      <c r="BB95" s="95"/>
    </row>
    <row r="96" spans="1:54" s="104" customFormat="1" x14ac:dyDescent="0.3">
      <c r="A96" s="105"/>
      <c r="D96" s="108"/>
      <c r="E96" s="109"/>
      <c r="F96" s="109"/>
      <c r="G96" s="109"/>
      <c r="T96" s="110"/>
      <c r="U96" s="110"/>
      <c r="V96" s="110"/>
      <c r="W96" s="110"/>
      <c r="X96" s="110"/>
      <c r="Y96" s="110"/>
      <c r="Z96" s="110"/>
      <c r="AA96" s="110"/>
      <c r="AB96" s="110"/>
      <c r="AC96" s="412"/>
      <c r="AD96" s="435"/>
      <c r="AE96" s="110"/>
      <c r="AF96" s="110"/>
      <c r="AG96" s="110"/>
      <c r="AH96" s="452"/>
      <c r="AI96" s="110"/>
      <c r="AJ96" s="110"/>
      <c r="AK96" s="110"/>
      <c r="AL96" s="110"/>
      <c r="AM96" s="110"/>
      <c r="AN96" s="110"/>
      <c r="AT96" s="110"/>
      <c r="AU96" s="110"/>
      <c r="AV96" s="110"/>
      <c r="AW96" s="110"/>
      <c r="AX96" s="110"/>
      <c r="BB96" s="95"/>
    </row>
    <row r="97" spans="1:54" s="104" customFormat="1" x14ac:dyDescent="0.3">
      <c r="A97" s="105"/>
      <c r="D97" s="108"/>
      <c r="E97" s="109"/>
      <c r="F97" s="109"/>
      <c r="G97" s="109"/>
      <c r="AC97" s="412"/>
      <c r="AD97" s="435"/>
      <c r="AH97" s="452"/>
      <c r="BB97" s="95"/>
    </row>
    <row r="103" spans="1:54" s="104" customFormat="1" ht="49.5" customHeight="1" x14ac:dyDescent="0.3">
      <c r="D103" s="108"/>
      <c r="E103" s="109"/>
      <c r="F103" s="109"/>
      <c r="G103" s="109"/>
      <c r="AC103" s="412"/>
      <c r="AD103" s="435"/>
      <c r="AH103" s="452"/>
      <c r="BB103" s="95"/>
    </row>
  </sheetData>
  <mergeCells count="109">
    <mergeCell ref="AZ1:BB1"/>
    <mergeCell ref="BB34:BB35"/>
    <mergeCell ref="C46:C47"/>
    <mergeCell ref="BB46:BB47"/>
    <mergeCell ref="A48:A49"/>
    <mergeCell ref="B48:B49"/>
    <mergeCell ref="C48:C49"/>
    <mergeCell ref="BB48:BB49"/>
    <mergeCell ref="BB42:BB43"/>
    <mergeCell ref="A44:A45"/>
    <mergeCell ref="B44:B45"/>
    <mergeCell ref="C44:C45"/>
    <mergeCell ref="BB44:BB45"/>
    <mergeCell ref="A24:C25"/>
    <mergeCell ref="A31:BB31"/>
    <mergeCell ref="A32:A33"/>
    <mergeCell ref="B32:B33"/>
    <mergeCell ref="A22:C23"/>
    <mergeCell ref="Q12:S12"/>
    <mergeCell ref="A29:A30"/>
    <mergeCell ref="B29:B30"/>
    <mergeCell ref="C29:C30"/>
    <mergeCell ref="A26:BB26"/>
    <mergeCell ref="A27:A28"/>
    <mergeCell ref="C27:C28"/>
    <mergeCell ref="BB15:BB16"/>
    <mergeCell ref="A17:C21"/>
    <mergeCell ref="BB17:BB23"/>
    <mergeCell ref="AE12:AI12"/>
    <mergeCell ref="AJ12:AN12"/>
    <mergeCell ref="AO12:AS12"/>
    <mergeCell ref="AT12:AX12"/>
    <mergeCell ref="A15:C16"/>
    <mergeCell ref="BB27:BB30"/>
    <mergeCell ref="C32:C33"/>
    <mergeCell ref="BB32:BB33"/>
    <mergeCell ref="A7:BB7"/>
    <mergeCell ref="A8:BB8"/>
    <mergeCell ref="A9:BB9"/>
    <mergeCell ref="A10:AO10"/>
    <mergeCell ref="A11:A13"/>
    <mergeCell ref="B11:B13"/>
    <mergeCell ref="C11:C13"/>
    <mergeCell ref="D11:D13"/>
    <mergeCell ref="E11:G11"/>
    <mergeCell ref="H11:BA11"/>
    <mergeCell ref="AY12:BA12"/>
    <mergeCell ref="BB11:BB13"/>
    <mergeCell ref="T12:V12"/>
    <mergeCell ref="K12:M12"/>
    <mergeCell ref="N12:P12"/>
    <mergeCell ref="Z12:AD12"/>
    <mergeCell ref="E12:E13"/>
    <mergeCell ref="F12:F13"/>
    <mergeCell ref="G12:G13"/>
    <mergeCell ref="H12:J12"/>
    <mergeCell ref="W12:Y12"/>
    <mergeCell ref="B27:B28"/>
    <mergeCell ref="A40:A41"/>
    <mergeCell ref="B40:B41"/>
    <mergeCell ref="C40:C41"/>
    <mergeCell ref="BB40:BB41"/>
    <mergeCell ref="A42:A43"/>
    <mergeCell ref="B42:B43"/>
    <mergeCell ref="C42:C43"/>
    <mergeCell ref="A46:A47"/>
    <mergeCell ref="B46:B47"/>
    <mergeCell ref="A34:A35"/>
    <mergeCell ref="B34:B35"/>
    <mergeCell ref="C34:C35"/>
    <mergeCell ref="A36:A37"/>
    <mergeCell ref="B36:B37"/>
    <mergeCell ref="C36:C37"/>
    <mergeCell ref="BB36:BB37"/>
    <mergeCell ref="A38:A39"/>
    <mergeCell ref="B38:B39"/>
    <mergeCell ref="C38:C39"/>
    <mergeCell ref="BB38:BB39"/>
    <mergeCell ref="A78:K78"/>
    <mergeCell ref="A68:BB68"/>
    <mergeCell ref="A71:AY71"/>
    <mergeCell ref="A61:BB61"/>
    <mergeCell ref="A62:C63"/>
    <mergeCell ref="BB62:BB63"/>
    <mergeCell ref="A64:C65"/>
    <mergeCell ref="A66:C67"/>
    <mergeCell ref="BB66:BB67"/>
    <mergeCell ref="BB64:BB65"/>
    <mergeCell ref="A69:BB69"/>
    <mergeCell ref="A50:A51"/>
    <mergeCell ref="B50:B51"/>
    <mergeCell ref="C50:C51"/>
    <mergeCell ref="BB50:BB51"/>
    <mergeCell ref="A59:A60"/>
    <mergeCell ref="B59:B60"/>
    <mergeCell ref="C59:C60"/>
    <mergeCell ref="BB59:BB60"/>
    <mergeCell ref="A56:BB56"/>
    <mergeCell ref="A57:A58"/>
    <mergeCell ref="B57:B58"/>
    <mergeCell ref="C57:C58"/>
    <mergeCell ref="BB57:BB58"/>
    <mergeCell ref="A54:A55"/>
    <mergeCell ref="B54:B55"/>
    <mergeCell ref="C54:C55"/>
    <mergeCell ref="BB54:BB55"/>
    <mergeCell ref="A52:A53"/>
    <mergeCell ref="B52:B53"/>
    <mergeCell ref="C52:C53"/>
  </mergeCells>
  <pageMargins left="0.59055118110236227" right="0.19685039370078741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64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topLeftCell="A4" zoomScale="90" zoomScaleNormal="90" workbookViewId="0">
      <selection activeCell="AP9" sqref="AP9"/>
    </sheetView>
  </sheetViews>
  <sheetFormatPr defaultColWidth="9.109375" defaultRowHeight="13.8" x14ac:dyDescent="0.25"/>
  <cols>
    <col min="1" max="1" width="4" style="195" customWidth="1"/>
    <col min="2" max="2" width="36" style="196" customWidth="1"/>
    <col min="3" max="3" width="14.88671875" style="196" customWidth="1"/>
    <col min="4" max="4" width="7.33203125" style="196" customWidth="1"/>
    <col min="5" max="5" width="8" style="196" customWidth="1"/>
    <col min="6" max="6" width="6.88671875" style="196" customWidth="1"/>
    <col min="7" max="8" width="6.44140625" style="196" hidden="1" customWidth="1"/>
    <col min="9" max="9" width="4.88671875" style="196" hidden="1" customWidth="1"/>
    <col min="10" max="10" width="5.44140625" style="196" hidden="1" customWidth="1"/>
    <col min="11" max="11" width="6.109375" style="196" hidden="1" customWidth="1"/>
    <col min="12" max="12" width="2.6640625" style="196" hidden="1" customWidth="1"/>
    <col min="13" max="13" width="5.5546875" style="196" hidden="1" customWidth="1"/>
    <col min="14" max="15" width="5.44140625" style="196" hidden="1" customWidth="1"/>
    <col min="16" max="17" width="5.44140625" style="196" customWidth="1"/>
    <col min="18" max="18" width="6" style="196" customWidth="1"/>
    <col min="19" max="20" width="6.109375" style="196" hidden="1" customWidth="1"/>
    <col min="21" max="21" width="2.6640625" style="196" hidden="1" customWidth="1"/>
    <col min="22" max="22" width="4.88671875" style="196" hidden="1" customWidth="1"/>
    <col min="23" max="23" width="5.33203125" style="196" hidden="1" customWidth="1"/>
    <col min="24" max="24" width="2.6640625" style="196" hidden="1" customWidth="1"/>
    <col min="25" max="25" width="5.6640625" style="196" hidden="1" customWidth="1"/>
    <col min="26" max="27" width="5.109375" style="196" hidden="1" customWidth="1"/>
    <col min="28" max="29" width="5.109375" style="196" customWidth="1"/>
    <col min="30" max="30" width="5.44140625" style="196" customWidth="1"/>
    <col min="31" max="31" width="5.6640625" style="196" hidden="1" customWidth="1"/>
    <col min="32" max="32" width="5" style="196" hidden="1" customWidth="1"/>
    <col min="33" max="33" width="2.6640625" style="196" hidden="1" customWidth="1"/>
    <col min="34" max="34" width="4.6640625" style="196" hidden="1" customWidth="1"/>
    <col min="35" max="35" width="4.5546875" style="196" hidden="1" customWidth="1"/>
    <col min="36" max="36" width="2.6640625" style="196" hidden="1" customWidth="1"/>
    <col min="37" max="37" width="5" style="196" hidden="1" customWidth="1"/>
    <col min="38" max="39" width="5.109375" style="196" hidden="1" customWidth="1"/>
    <col min="40" max="41" width="5.109375" style="196" customWidth="1"/>
    <col min="42" max="42" width="11.109375" style="196" customWidth="1"/>
    <col min="43" max="43" width="5" style="196" hidden="1" customWidth="1"/>
    <col min="44" max="44" width="5.109375" style="196" hidden="1" customWidth="1"/>
    <col min="45" max="45" width="2.6640625" style="196" hidden="1" customWidth="1"/>
    <col min="46" max="46" width="4.6640625" style="196" hidden="1" customWidth="1"/>
    <col min="47" max="47" width="6" style="196" hidden="1" customWidth="1"/>
    <col min="48" max="48" width="2.6640625" style="196" hidden="1" customWidth="1"/>
    <col min="49" max="49" width="4.88671875" style="196" hidden="1" customWidth="1"/>
    <col min="50" max="51" width="5.33203125" style="196" hidden="1" customWidth="1"/>
    <col min="52" max="53" width="5.33203125" style="196" customWidth="1"/>
    <col min="54" max="54" width="2.6640625" style="196" bestFit="1" customWidth="1"/>
    <col min="55" max="55" width="14.88671875" style="196" customWidth="1"/>
    <col min="56" max="16384" width="9.109375" style="196"/>
  </cols>
  <sheetData>
    <row r="1" spans="1:56" x14ac:dyDescent="0.25">
      <c r="AK1" s="652" t="s">
        <v>282</v>
      </c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</row>
    <row r="2" spans="1:56" s="198" customFormat="1" ht="15.9" customHeight="1" x14ac:dyDescent="0.3">
      <c r="A2" s="653" t="s">
        <v>264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197"/>
      <c r="AY2" s="387"/>
      <c r="AZ2" s="387"/>
      <c r="BA2" s="387"/>
      <c r="BB2" s="197"/>
    </row>
    <row r="3" spans="1:56" s="198" customFormat="1" ht="15.9" customHeight="1" x14ac:dyDescent="0.3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87"/>
      <c r="P3" s="387"/>
      <c r="Q3" s="387"/>
      <c r="R3" s="197"/>
      <c r="S3" s="197"/>
      <c r="T3" s="197"/>
      <c r="U3" s="197"/>
      <c r="V3" s="197"/>
      <c r="W3" s="197"/>
      <c r="X3" s="197"/>
      <c r="Y3" s="197"/>
      <c r="Z3" s="197"/>
      <c r="AA3" s="387"/>
      <c r="AB3" s="387"/>
      <c r="AC3" s="387"/>
      <c r="AD3" s="197"/>
      <c r="AE3" s="197"/>
      <c r="AF3" s="197"/>
      <c r="AG3" s="197"/>
      <c r="AH3" s="197"/>
      <c r="AI3" s="197"/>
      <c r="AJ3" s="197"/>
      <c r="AK3" s="197"/>
      <c r="AL3" s="197"/>
      <c r="AM3" s="387"/>
      <c r="AN3" s="387"/>
      <c r="AO3" s="387"/>
      <c r="AP3" s="197"/>
      <c r="AQ3" s="197"/>
      <c r="AR3" s="197"/>
      <c r="AS3" s="197"/>
      <c r="AT3" s="197"/>
      <c r="AU3" s="197"/>
      <c r="AV3" s="197"/>
      <c r="AW3" s="197"/>
      <c r="AX3" s="197"/>
      <c r="AY3" s="387"/>
      <c r="AZ3" s="387"/>
      <c r="BA3" s="387"/>
      <c r="BB3" s="197"/>
    </row>
    <row r="4" spans="1:56" s="200" customFormat="1" thickBot="1" x14ac:dyDescent="0.3">
      <c r="A4" s="199"/>
    </row>
    <row r="5" spans="1:56" s="200" customFormat="1" ht="12.75" customHeight="1" thickBot="1" x14ac:dyDescent="0.3">
      <c r="A5" s="654" t="s">
        <v>0</v>
      </c>
      <c r="B5" s="656" t="s">
        <v>281</v>
      </c>
      <c r="C5" s="656" t="s">
        <v>265</v>
      </c>
      <c r="D5" s="658" t="s">
        <v>305</v>
      </c>
      <c r="E5" s="659"/>
      <c r="F5" s="659"/>
      <c r="G5" s="662" t="s">
        <v>255</v>
      </c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  <c r="AT5" s="663"/>
      <c r="AU5" s="663"/>
      <c r="AV5" s="663"/>
      <c r="AW5" s="663"/>
      <c r="AX5" s="663"/>
      <c r="AY5" s="663"/>
      <c r="AZ5" s="663"/>
      <c r="BA5" s="663"/>
      <c r="BB5" s="663"/>
      <c r="BC5" s="667" t="s">
        <v>280</v>
      </c>
    </row>
    <row r="6" spans="1:56" s="200" customFormat="1" ht="66.75" customHeight="1" x14ac:dyDescent="0.25">
      <c r="A6" s="655"/>
      <c r="B6" s="657"/>
      <c r="C6" s="657"/>
      <c r="D6" s="660"/>
      <c r="E6" s="661"/>
      <c r="F6" s="661"/>
      <c r="G6" s="544" t="s">
        <v>17</v>
      </c>
      <c r="H6" s="544"/>
      <c r="I6" s="544"/>
      <c r="J6" s="544" t="s">
        <v>18</v>
      </c>
      <c r="K6" s="544"/>
      <c r="L6" s="544"/>
      <c r="M6" s="664" t="s">
        <v>22</v>
      </c>
      <c r="N6" s="665"/>
      <c r="O6" s="666"/>
      <c r="P6" s="664" t="s">
        <v>328</v>
      </c>
      <c r="Q6" s="665"/>
      <c r="R6" s="666"/>
      <c r="S6" s="544" t="s">
        <v>24</v>
      </c>
      <c r="T6" s="544"/>
      <c r="U6" s="544"/>
      <c r="V6" s="544" t="s">
        <v>25</v>
      </c>
      <c r="W6" s="544"/>
      <c r="X6" s="544"/>
      <c r="Y6" s="664" t="s">
        <v>26</v>
      </c>
      <c r="Z6" s="665"/>
      <c r="AA6" s="666"/>
      <c r="AB6" s="664" t="s">
        <v>329</v>
      </c>
      <c r="AC6" s="665"/>
      <c r="AD6" s="666"/>
      <c r="AE6" s="544" t="s">
        <v>28</v>
      </c>
      <c r="AF6" s="544"/>
      <c r="AG6" s="544"/>
      <c r="AH6" s="544" t="s">
        <v>29</v>
      </c>
      <c r="AI6" s="544"/>
      <c r="AJ6" s="544"/>
      <c r="AK6" s="664" t="s">
        <v>30</v>
      </c>
      <c r="AL6" s="665"/>
      <c r="AM6" s="666"/>
      <c r="AN6" s="664" t="s">
        <v>330</v>
      </c>
      <c r="AO6" s="665"/>
      <c r="AP6" s="666"/>
      <c r="AQ6" s="544" t="s">
        <v>32</v>
      </c>
      <c r="AR6" s="544"/>
      <c r="AS6" s="544"/>
      <c r="AT6" s="544" t="s">
        <v>33</v>
      </c>
      <c r="AU6" s="544"/>
      <c r="AV6" s="544"/>
      <c r="AW6" s="664" t="s">
        <v>34</v>
      </c>
      <c r="AX6" s="665"/>
      <c r="AY6" s="666"/>
      <c r="AZ6" s="664" t="s">
        <v>331</v>
      </c>
      <c r="BA6" s="665"/>
      <c r="BB6" s="666"/>
      <c r="BC6" s="668"/>
    </row>
    <row r="7" spans="1:56" s="204" customFormat="1" ht="27" thickBot="1" x14ac:dyDescent="0.25">
      <c r="A7" s="201"/>
      <c r="B7" s="202"/>
      <c r="C7" s="202"/>
      <c r="D7" s="203" t="s">
        <v>20</v>
      </c>
      <c r="E7" s="203" t="s">
        <v>21</v>
      </c>
      <c r="F7" s="203" t="s">
        <v>19</v>
      </c>
      <c r="G7" s="203" t="s">
        <v>20</v>
      </c>
      <c r="H7" s="203" t="s">
        <v>21</v>
      </c>
      <c r="I7" s="203" t="s">
        <v>19</v>
      </c>
      <c r="J7" s="203" t="s">
        <v>20</v>
      </c>
      <c r="K7" s="203" t="s">
        <v>21</v>
      </c>
      <c r="L7" s="203" t="s">
        <v>19</v>
      </c>
      <c r="M7" s="203" t="s">
        <v>20</v>
      </c>
      <c r="N7" s="203" t="s">
        <v>21</v>
      </c>
      <c r="O7" s="203" t="s">
        <v>19</v>
      </c>
      <c r="P7" s="203" t="s">
        <v>20</v>
      </c>
      <c r="Q7" s="203" t="s">
        <v>21</v>
      </c>
      <c r="R7" s="203" t="s">
        <v>19</v>
      </c>
      <c r="S7" s="203" t="s">
        <v>20</v>
      </c>
      <c r="T7" s="203" t="s">
        <v>21</v>
      </c>
      <c r="U7" s="203" t="s">
        <v>19</v>
      </c>
      <c r="V7" s="203" t="s">
        <v>20</v>
      </c>
      <c r="W7" s="203" t="s">
        <v>21</v>
      </c>
      <c r="X7" s="203" t="s">
        <v>19</v>
      </c>
      <c r="Y7" s="203" t="s">
        <v>20</v>
      </c>
      <c r="Z7" s="203" t="s">
        <v>21</v>
      </c>
      <c r="AA7" s="203" t="s">
        <v>19</v>
      </c>
      <c r="AB7" s="203" t="s">
        <v>20</v>
      </c>
      <c r="AC7" s="203" t="s">
        <v>21</v>
      </c>
      <c r="AD7" s="203" t="s">
        <v>19</v>
      </c>
      <c r="AE7" s="203" t="s">
        <v>20</v>
      </c>
      <c r="AF7" s="203" t="s">
        <v>21</v>
      </c>
      <c r="AG7" s="203" t="s">
        <v>19</v>
      </c>
      <c r="AH7" s="203" t="s">
        <v>20</v>
      </c>
      <c r="AI7" s="203" t="s">
        <v>21</v>
      </c>
      <c r="AJ7" s="203" t="s">
        <v>19</v>
      </c>
      <c r="AK7" s="203" t="s">
        <v>20</v>
      </c>
      <c r="AL7" s="203" t="s">
        <v>21</v>
      </c>
      <c r="AM7" s="203" t="s">
        <v>19</v>
      </c>
      <c r="AN7" s="203" t="s">
        <v>20</v>
      </c>
      <c r="AO7" s="203" t="s">
        <v>21</v>
      </c>
      <c r="AP7" s="203" t="s">
        <v>19</v>
      </c>
      <c r="AQ7" s="203" t="s">
        <v>20</v>
      </c>
      <c r="AR7" s="203" t="s">
        <v>21</v>
      </c>
      <c r="AS7" s="203" t="s">
        <v>19</v>
      </c>
      <c r="AT7" s="203" t="s">
        <v>20</v>
      </c>
      <c r="AU7" s="203" t="s">
        <v>21</v>
      </c>
      <c r="AV7" s="203" t="s">
        <v>19</v>
      </c>
      <c r="AW7" s="203" t="s">
        <v>20</v>
      </c>
      <c r="AX7" s="203" t="s">
        <v>21</v>
      </c>
      <c r="AY7" s="203" t="s">
        <v>19</v>
      </c>
      <c r="AZ7" s="203" t="s">
        <v>20</v>
      </c>
      <c r="BA7" s="203" t="s">
        <v>21</v>
      </c>
      <c r="BB7" s="203" t="s">
        <v>19</v>
      </c>
      <c r="BC7" s="669"/>
    </row>
    <row r="8" spans="1:56" s="200" customFormat="1" ht="39.6" x14ac:dyDescent="0.25">
      <c r="A8" s="205">
        <v>1</v>
      </c>
      <c r="B8" s="206" t="s">
        <v>306</v>
      </c>
      <c r="C8" s="207">
        <v>100</v>
      </c>
      <c r="D8" s="208">
        <v>100</v>
      </c>
      <c r="E8" s="209">
        <v>100</v>
      </c>
      <c r="F8" s="210">
        <f>SUM(E8/D8*100)</f>
        <v>100</v>
      </c>
      <c r="G8" s="208">
        <v>100</v>
      </c>
      <c r="H8" s="208">
        <v>100</v>
      </c>
      <c r="I8" s="208">
        <f>SUM(H8/G8*100)</f>
        <v>100</v>
      </c>
      <c r="J8" s="208"/>
      <c r="K8" s="208"/>
      <c r="L8" s="208"/>
      <c r="M8" s="208"/>
      <c r="N8" s="208"/>
      <c r="O8" s="208"/>
      <c r="P8" s="208">
        <v>100</v>
      </c>
      <c r="Q8" s="208">
        <v>100</v>
      </c>
      <c r="R8" s="389">
        <f>SUM(Q8/P8)</f>
        <v>1</v>
      </c>
      <c r="S8" s="208"/>
      <c r="T8" s="208"/>
      <c r="U8" s="208"/>
      <c r="V8" s="208"/>
      <c r="W8" s="208"/>
      <c r="X8" s="208"/>
      <c r="Y8" s="208"/>
      <c r="Z8" s="208"/>
      <c r="AA8" s="208"/>
      <c r="AB8" s="208">
        <v>100</v>
      </c>
      <c r="AC8" s="208">
        <v>100</v>
      </c>
      <c r="AD8" s="208">
        <v>100</v>
      </c>
      <c r="AE8" s="208"/>
      <c r="AF8" s="208"/>
      <c r="AG8" s="208"/>
      <c r="AH8" s="208"/>
      <c r="AI8" s="208"/>
      <c r="AJ8" s="208"/>
      <c r="AK8" s="208"/>
      <c r="AL8" s="208"/>
      <c r="AM8" s="208"/>
      <c r="AN8" s="208">
        <v>100</v>
      </c>
      <c r="AO8" s="208">
        <v>100</v>
      </c>
      <c r="AP8" s="208">
        <v>100</v>
      </c>
      <c r="AQ8" s="208"/>
      <c r="AR8" s="208"/>
      <c r="AS8" s="208"/>
      <c r="AT8" s="208"/>
      <c r="AU8" s="208"/>
      <c r="AV8" s="208"/>
      <c r="AW8" s="208"/>
      <c r="AX8" s="208"/>
      <c r="AY8" s="209"/>
      <c r="AZ8" s="209">
        <v>0</v>
      </c>
      <c r="BA8" s="209"/>
      <c r="BB8" s="209"/>
      <c r="BC8" s="241"/>
    </row>
    <row r="9" spans="1:56" s="200" customFormat="1" ht="52.8" x14ac:dyDescent="0.25">
      <c r="A9" s="211">
        <v>2</v>
      </c>
      <c r="B9" s="212" t="s">
        <v>307</v>
      </c>
      <c r="C9" s="213">
        <v>679</v>
      </c>
      <c r="D9" s="214">
        <v>38</v>
      </c>
      <c r="E9" s="215">
        <f>Q9+AC9+AO9+BA9</f>
        <v>32</v>
      </c>
      <c r="F9" s="210">
        <f t="shared" ref="F9:F12" si="0">SUM(E9/D9*100)</f>
        <v>84.210526315789465</v>
      </c>
      <c r="G9" s="214">
        <v>0</v>
      </c>
      <c r="H9" s="214">
        <v>0</v>
      </c>
      <c r="I9" s="214"/>
      <c r="J9" s="214"/>
      <c r="K9" s="214"/>
      <c r="L9" s="214"/>
      <c r="M9" s="214"/>
      <c r="N9" s="214"/>
      <c r="O9" s="214"/>
      <c r="P9" s="214">
        <v>5</v>
      </c>
      <c r="Q9" s="214">
        <v>5</v>
      </c>
      <c r="R9" s="389">
        <f t="shared" ref="R9:R11" si="1">SUM(Q9/P9)</f>
        <v>1</v>
      </c>
      <c r="S9" s="214">
        <v>20</v>
      </c>
      <c r="T9" s="214"/>
      <c r="U9" s="214"/>
      <c r="V9" s="214"/>
      <c r="W9" s="214"/>
      <c r="X9" s="214"/>
      <c r="Y9" s="214">
        <v>20</v>
      </c>
      <c r="Z9" s="214"/>
      <c r="AA9" s="214"/>
      <c r="AB9" s="214">
        <v>3</v>
      </c>
      <c r="AC9" s="214">
        <v>3</v>
      </c>
      <c r="AD9" s="214">
        <v>100</v>
      </c>
      <c r="AE9" s="214"/>
      <c r="AF9" s="214"/>
      <c r="AG9" s="214"/>
      <c r="AH9" s="214"/>
      <c r="AI9" s="214"/>
      <c r="AJ9" s="214"/>
      <c r="AK9" s="214"/>
      <c r="AL9" s="214"/>
      <c r="AM9" s="214"/>
      <c r="AN9" s="214">
        <v>2</v>
      </c>
      <c r="AO9" s="214">
        <v>24</v>
      </c>
      <c r="AP9" s="390">
        <f>AO9/AN9</f>
        <v>12</v>
      </c>
      <c r="AQ9" s="214"/>
      <c r="AR9" s="214"/>
      <c r="AS9" s="214"/>
      <c r="AT9" s="214">
        <v>20</v>
      </c>
      <c r="AU9" s="214"/>
      <c r="AV9" s="214"/>
      <c r="AW9" s="214"/>
      <c r="AX9" s="214"/>
      <c r="AY9" s="215"/>
      <c r="AZ9" s="215">
        <v>28</v>
      </c>
      <c r="BA9" s="215"/>
      <c r="BB9" s="215"/>
      <c r="BC9" s="241"/>
    </row>
    <row r="10" spans="1:56" s="200" customFormat="1" ht="105.6" x14ac:dyDescent="0.25">
      <c r="A10" s="211">
        <v>3</v>
      </c>
      <c r="B10" s="212" t="s">
        <v>308</v>
      </c>
      <c r="C10" s="213">
        <v>625</v>
      </c>
      <c r="D10" s="214">
        <v>17</v>
      </c>
      <c r="E10" s="215">
        <f>Q10+AC10+AO10+BA10</f>
        <v>0</v>
      </c>
      <c r="F10" s="210">
        <f t="shared" si="0"/>
        <v>0</v>
      </c>
      <c r="G10" s="214">
        <v>0</v>
      </c>
      <c r="H10" s="214">
        <v>0</v>
      </c>
      <c r="I10" s="214"/>
      <c r="J10" s="214"/>
      <c r="K10" s="214"/>
      <c r="L10" s="214"/>
      <c r="M10" s="214"/>
      <c r="N10" s="214"/>
      <c r="O10" s="214"/>
      <c r="P10" s="214">
        <v>0</v>
      </c>
      <c r="Q10" s="214">
        <v>0</v>
      </c>
      <c r="R10" s="389" t="e">
        <f t="shared" si="1"/>
        <v>#DIV/0!</v>
      </c>
      <c r="S10" s="214">
        <v>10</v>
      </c>
      <c r="T10" s="214"/>
      <c r="U10" s="214"/>
      <c r="V10" s="214"/>
      <c r="W10" s="214"/>
      <c r="X10" s="214"/>
      <c r="Y10" s="214"/>
      <c r="Z10" s="214"/>
      <c r="AA10" s="214"/>
      <c r="AB10" s="214">
        <v>0</v>
      </c>
      <c r="AC10" s="214">
        <v>0</v>
      </c>
      <c r="AD10" s="214">
        <v>100</v>
      </c>
      <c r="AE10" s="214"/>
      <c r="AF10" s="214"/>
      <c r="AG10" s="214"/>
      <c r="AH10" s="214"/>
      <c r="AI10" s="214"/>
      <c r="AJ10" s="214"/>
      <c r="AK10" s="214"/>
      <c r="AL10" s="214"/>
      <c r="AM10" s="214"/>
      <c r="AN10" s="214">
        <v>0</v>
      </c>
      <c r="AO10" s="214">
        <v>0</v>
      </c>
      <c r="AP10" s="214">
        <v>100</v>
      </c>
      <c r="AQ10" s="214"/>
      <c r="AR10" s="214"/>
      <c r="AS10" s="214"/>
      <c r="AT10" s="214">
        <v>10</v>
      </c>
      <c r="AU10" s="214"/>
      <c r="AV10" s="214"/>
      <c r="AW10" s="214">
        <v>7</v>
      </c>
      <c r="AX10" s="214"/>
      <c r="AY10" s="215"/>
      <c r="AZ10" s="215">
        <v>17</v>
      </c>
      <c r="BA10" s="215"/>
      <c r="BB10" s="215"/>
      <c r="BC10" s="241"/>
    </row>
    <row r="11" spans="1:56" s="200" customFormat="1" ht="52.8" x14ac:dyDescent="0.25">
      <c r="A11" s="211">
        <v>4</v>
      </c>
      <c r="B11" s="212" t="s">
        <v>309</v>
      </c>
      <c r="C11" s="213">
        <v>1362</v>
      </c>
      <c r="D11" s="214">
        <f>SUM(S11+AK11+AQ11+AW11)</f>
        <v>227</v>
      </c>
      <c r="E11" s="215">
        <f>Q11+AC11+AO11+BA11</f>
        <v>96</v>
      </c>
      <c r="F11" s="210">
        <f t="shared" si="0"/>
        <v>42.290748898678416</v>
      </c>
      <c r="G11" s="214">
        <v>0</v>
      </c>
      <c r="H11" s="214">
        <v>0</v>
      </c>
      <c r="I11" s="214"/>
      <c r="J11" s="214"/>
      <c r="K11" s="214"/>
      <c r="L11" s="214"/>
      <c r="M11" s="214"/>
      <c r="N11" s="214"/>
      <c r="O11" s="214"/>
      <c r="P11" s="214">
        <v>15</v>
      </c>
      <c r="Q11" s="214">
        <f>14+1</f>
        <v>15</v>
      </c>
      <c r="R11" s="389">
        <f t="shared" si="1"/>
        <v>1</v>
      </c>
      <c r="S11" s="214">
        <v>30</v>
      </c>
      <c r="T11" s="214"/>
      <c r="U11" s="214"/>
      <c r="V11" s="214"/>
      <c r="W11" s="214"/>
      <c r="X11" s="214"/>
      <c r="Y11" s="214"/>
      <c r="Z11" s="214"/>
      <c r="AA11" s="214"/>
      <c r="AB11" s="214">
        <v>30</v>
      </c>
      <c r="AC11" s="214">
        <v>25</v>
      </c>
      <c r="AD11" s="486">
        <v>83.3</v>
      </c>
      <c r="AE11" s="214"/>
      <c r="AF11" s="214"/>
      <c r="AG11" s="214"/>
      <c r="AH11" s="214"/>
      <c r="AI11" s="214"/>
      <c r="AJ11" s="214"/>
      <c r="AK11" s="214">
        <v>27</v>
      </c>
      <c r="AL11" s="214"/>
      <c r="AM11" s="214"/>
      <c r="AN11" s="214">
        <v>27</v>
      </c>
      <c r="AO11" s="214">
        <v>56</v>
      </c>
      <c r="AP11" s="492">
        <f>AO11/AN11</f>
        <v>2.074074074074074</v>
      </c>
      <c r="AQ11" s="214">
        <v>20</v>
      </c>
      <c r="AR11" s="214"/>
      <c r="AS11" s="214"/>
      <c r="AT11" s="214"/>
      <c r="AU11" s="214"/>
      <c r="AV11" s="214"/>
      <c r="AW11" s="214">
        <v>150</v>
      </c>
      <c r="AX11" s="214"/>
      <c r="AY11" s="215"/>
      <c r="AZ11" s="215">
        <f>D11-P11-AB11-AN11</f>
        <v>155</v>
      </c>
      <c r="BA11" s="215"/>
      <c r="BB11" s="215"/>
      <c r="BC11" s="241"/>
    </row>
    <row r="12" spans="1:56" s="200" customFormat="1" ht="52.8" x14ac:dyDescent="0.25">
      <c r="A12" s="211">
        <v>5</v>
      </c>
      <c r="B12" s="212" t="s">
        <v>310</v>
      </c>
      <c r="C12" s="213">
        <v>100</v>
      </c>
      <c r="D12" s="214">
        <f>SUM(AW12)</f>
        <v>100</v>
      </c>
      <c r="E12" s="215"/>
      <c r="F12" s="210">
        <f t="shared" si="0"/>
        <v>0</v>
      </c>
      <c r="G12" s="214">
        <v>0</v>
      </c>
      <c r="H12" s="214">
        <v>0</v>
      </c>
      <c r="I12" s="214"/>
      <c r="J12" s="214"/>
      <c r="K12" s="214"/>
      <c r="L12" s="214"/>
      <c r="M12" s="214"/>
      <c r="N12" s="214"/>
      <c r="O12" s="214"/>
      <c r="P12" s="214">
        <v>0</v>
      </c>
      <c r="Q12" s="214"/>
      <c r="R12" s="390"/>
      <c r="S12" s="214"/>
      <c r="T12" s="214"/>
      <c r="U12" s="214"/>
      <c r="V12" s="214"/>
      <c r="W12" s="214"/>
      <c r="X12" s="214"/>
      <c r="Y12" s="214"/>
      <c r="Z12" s="214"/>
      <c r="AA12" s="214"/>
      <c r="AB12" s="214">
        <v>0</v>
      </c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>
        <v>0</v>
      </c>
      <c r="AO12" s="214"/>
      <c r="AP12" s="214"/>
      <c r="AQ12" s="214"/>
      <c r="AR12" s="214"/>
      <c r="AS12" s="214"/>
      <c r="AT12" s="214"/>
      <c r="AU12" s="214"/>
      <c r="AV12" s="214"/>
      <c r="AW12" s="214">
        <v>100</v>
      </c>
      <c r="AX12" s="214"/>
      <c r="AY12" s="215"/>
      <c r="AZ12" s="215">
        <v>100</v>
      </c>
      <c r="BA12" s="215"/>
      <c r="BB12" s="215"/>
      <c r="BC12" s="241"/>
    </row>
    <row r="13" spans="1:56" s="218" customFormat="1" ht="13.2" x14ac:dyDescent="0.3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</row>
    <row r="14" spans="1:56" s="218" customFormat="1" ht="13.2" x14ac:dyDescent="0.3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</row>
    <row r="15" spans="1:56" s="220" customFormat="1" ht="70.95" customHeight="1" x14ac:dyDescent="0.3">
      <c r="A15" s="670" t="s">
        <v>304</v>
      </c>
      <c r="B15" s="671"/>
      <c r="C15" s="671"/>
      <c r="D15" s="673" t="s">
        <v>351</v>
      </c>
      <c r="E15" s="673"/>
      <c r="F15" s="674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</row>
    <row r="16" spans="1:56" s="220" customFormat="1" ht="15.6" x14ac:dyDescent="0.3">
      <c r="A16" s="221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82" s="220" customFormat="1" ht="15.6" x14ac:dyDescent="0.3">
      <c r="A17" s="221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</row>
    <row r="18" spans="1:82" s="111" customFormat="1" ht="14.25" customHeight="1" x14ac:dyDescent="0.3">
      <c r="A18" s="672" t="s">
        <v>352</v>
      </c>
      <c r="B18" s="672"/>
      <c r="C18" s="672"/>
      <c r="D18" s="229" t="s">
        <v>271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388"/>
      <c r="P18" s="388"/>
      <c r="Q18" s="388"/>
      <c r="R18" s="222"/>
      <c r="S18" s="222"/>
      <c r="T18" s="222"/>
      <c r="U18" s="222"/>
      <c r="V18" s="222"/>
      <c r="W18" s="222"/>
      <c r="X18" s="222"/>
      <c r="Y18" s="222"/>
      <c r="Z18" s="222"/>
      <c r="AA18" s="388"/>
      <c r="AB18" s="388"/>
      <c r="AC18" s="388"/>
      <c r="AD18" s="222"/>
      <c r="AE18" s="222"/>
      <c r="AF18" s="222"/>
      <c r="AG18" s="222"/>
      <c r="AH18" s="222"/>
      <c r="AI18" s="222"/>
      <c r="AJ18" s="222"/>
      <c r="AK18" s="222"/>
      <c r="AL18" s="222"/>
      <c r="AM18" s="388"/>
      <c r="AN18" s="388"/>
      <c r="AO18" s="388"/>
      <c r="AP18" s="222"/>
      <c r="AQ18" s="222"/>
      <c r="AR18" s="222"/>
      <c r="AS18" s="222"/>
      <c r="AT18" s="222"/>
      <c r="AU18" s="222"/>
      <c r="AV18" s="222"/>
      <c r="AW18" s="222"/>
      <c r="AX18" s="222"/>
      <c r="AY18" s="388"/>
      <c r="AZ18" s="388"/>
      <c r="BA18" s="388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</row>
    <row r="19" spans="1:82" s="111" customFormat="1" ht="15.6" x14ac:dyDescent="0.3">
      <c r="A19" s="223"/>
      <c r="B19" s="224"/>
      <c r="C19" s="224"/>
      <c r="D19" s="225"/>
      <c r="E19" s="225"/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4"/>
      <c r="BV19" s="224"/>
      <c r="BW19" s="224"/>
      <c r="BX19" s="227"/>
      <c r="BY19" s="227"/>
      <c r="BZ19" s="227"/>
    </row>
    <row r="20" spans="1:82" s="200" customFormat="1" ht="13.2" x14ac:dyDescent="0.25">
      <c r="A20" s="112"/>
    </row>
  </sheetData>
  <mergeCells count="27">
    <mergeCell ref="BC5:BC7"/>
    <mergeCell ref="A15:C15"/>
    <mergeCell ref="A18:C18"/>
    <mergeCell ref="AQ6:AS6"/>
    <mergeCell ref="AT6:AV6"/>
    <mergeCell ref="S6:U6"/>
    <mergeCell ref="V6:X6"/>
    <mergeCell ref="AE6:AG6"/>
    <mergeCell ref="AH6:AJ6"/>
    <mergeCell ref="D15:F15"/>
    <mergeCell ref="AW6:AY6"/>
    <mergeCell ref="AZ6:BB6"/>
    <mergeCell ref="AK1:AV1"/>
    <mergeCell ref="A2:AW2"/>
    <mergeCell ref="A5:A6"/>
    <mergeCell ref="B5:B6"/>
    <mergeCell ref="C5:C6"/>
    <mergeCell ref="D5:F6"/>
    <mergeCell ref="G5:BB5"/>
    <mergeCell ref="G6:I6"/>
    <mergeCell ref="J6:L6"/>
    <mergeCell ref="M6:O6"/>
    <mergeCell ref="P6:R6"/>
    <mergeCell ref="Y6:AA6"/>
    <mergeCell ref="AB6:AD6"/>
    <mergeCell ref="AK6:AM6"/>
    <mergeCell ref="AN6:AP6"/>
  </mergeCells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Титул</vt:lpstr>
      <vt:lpstr>Финансирование </vt:lpstr>
      <vt:lpstr>Показатели</vt:lpstr>
      <vt:lpstr>Лист1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2020-05-13T04:47:47Z</cp:lastPrinted>
  <dcterms:created xsi:type="dcterms:W3CDTF">2011-05-17T05:04:33Z</dcterms:created>
  <dcterms:modified xsi:type="dcterms:W3CDTF">2020-11-16T12:59:50Z</dcterms:modified>
</cp:coreProperties>
</file>